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Šios_darbaknygės"/>
  <mc:AlternateContent xmlns:mc="http://schemas.openxmlformats.org/markup-compatibility/2006">
    <mc:Choice Requires="x15">
      <x15ac:absPath xmlns:x15ac="http://schemas.microsoft.com/office/spreadsheetml/2010/11/ac" url="C:\Users\PC\Documents\VVG dokumentai\2019 m VVG\FSA 4 kvietimas\FSA keitimas 2019-02\Verslo pradžia\"/>
    </mc:Choice>
  </mc:AlternateContent>
  <bookViews>
    <workbookView xWindow="0" yWindow="0" windowWidth="28800" windowHeight="11835"/>
  </bookViews>
  <sheets>
    <sheet name="1" sheetId="1" r:id="rId1"/>
    <sheet name="2" sheetId="2" r:id="rId2"/>
    <sheet name="3" sheetId="3" r:id="rId3"/>
    <sheet name="4" sheetId="4" r:id="rId4"/>
    <sheet name="5" sheetId="5" r:id="rId5"/>
    <sheet name="6" sheetId="6" r:id="rId6"/>
    <sheet name="7" sheetId="8" r:id="rId7"/>
    <sheet name="Kontrolė" sheetId="7" r:id="rId8"/>
    <sheet name="Konstantos" sheetId="9" r:id="rId9"/>
  </sheets>
  <definedNames>
    <definedName name="_xlnm.Print_Titles" localSheetId="3">'4'!$2:$2</definedName>
    <definedName name="_xlnm.Print_Titles" localSheetId="4">'5'!$11:$11</definedName>
    <definedName name="_xlnm.Print_Titles" localSheetId="5">'6'!$2:$2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8" i="6" l="1"/>
  <c r="E88" i="6"/>
  <c r="F88" i="6"/>
  <c r="G88" i="6"/>
  <c r="H88" i="6"/>
  <c r="I88" i="6"/>
  <c r="J88" i="6"/>
  <c r="K88" i="6"/>
  <c r="C88" i="6"/>
  <c r="D45" i="6" l="1"/>
  <c r="K113" i="6"/>
  <c r="J113" i="6"/>
  <c r="I113" i="6"/>
  <c r="H113" i="6"/>
  <c r="D113" i="6"/>
  <c r="K95" i="6"/>
  <c r="J95" i="6"/>
  <c r="I95" i="6"/>
  <c r="H95" i="6"/>
  <c r="D95" i="6"/>
  <c r="D111" i="6"/>
  <c r="E111" i="6"/>
  <c r="F111" i="6"/>
  <c r="G111" i="6"/>
  <c r="H111" i="6"/>
  <c r="I111" i="6"/>
  <c r="J111" i="6"/>
  <c r="K111" i="6"/>
  <c r="C111" i="6"/>
  <c r="C3" i="4"/>
  <c r="E17" i="5" l="1"/>
  <c r="F17" i="5" s="1"/>
  <c r="G17" i="5" s="1"/>
  <c r="H17" i="5" s="1"/>
  <c r="I17" i="5" s="1"/>
  <c r="J17" i="5" s="1"/>
  <c r="K17" i="5" s="1"/>
  <c r="D17" i="5"/>
  <c r="E16" i="5"/>
  <c r="F16" i="5" s="1"/>
  <c r="G16" i="5" s="1"/>
  <c r="H16" i="5" s="1"/>
  <c r="I16" i="5" s="1"/>
  <c r="J16" i="5" s="1"/>
  <c r="K16" i="5" s="1"/>
  <c r="D16" i="5"/>
  <c r="D55" i="4" l="1"/>
  <c r="E55" i="4"/>
  <c r="F55" i="4"/>
  <c r="G55" i="4"/>
  <c r="H55" i="4"/>
  <c r="I55" i="4"/>
  <c r="J55" i="4"/>
  <c r="K55" i="4"/>
  <c r="D15" i="6" l="1"/>
  <c r="C15" i="6"/>
  <c r="D14" i="6"/>
  <c r="C14" i="6"/>
  <c r="D13" i="6"/>
  <c r="C13" i="6"/>
  <c r="D12" i="6"/>
  <c r="C12" i="6"/>
  <c r="D11" i="6"/>
  <c r="C11" i="6"/>
  <c r="H89" i="5"/>
  <c r="H81" i="5"/>
  <c r="H68" i="5"/>
  <c r="H55" i="5"/>
  <c r="H44" i="5"/>
  <c r="D6" i="4"/>
  <c r="E6" i="4"/>
  <c r="F6" i="4"/>
  <c r="G6" i="4"/>
  <c r="H6" i="4"/>
  <c r="I6" i="4"/>
  <c r="J6" i="4"/>
  <c r="K6" i="4"/>
  <c r="C6" i="4"/>
  <c r="B36" i="7" l="1"/>
  <c r="C36" i="7"/>
  <c r="C39" i="7" s="1"/>
  <c r="B37" i="7"/>
  <c r="C37" i="7"/>
  <c r="C42" i="7" s="1"/>
  <c r="B38" i="7"/>
  <c r="C38" i="7"/>
  <c r="C45" i="7" s="1"/>
  <c r="A38" i="7"/>
  <c r="A37" i="7"/>
  <c r="A36" i="7"/>
  <c r="C35" i="7"/>
  <c r="H91" i="5" l="1"/>
  <c r="H90" i="5"/>
  <c r="H93" i="5"/>
  <c r="H92" i="5"/>
  <c r="D128" i="4"/>
  <c r="E128" i="4"/>
  <c r="F128" i="4"/>
  <c r="G128" i="4"/>
  <c r="H128" i="4"/>
  <c r="I128" i="4"/>
  <c r="J128" i="4"/>
  <c r="K128" i="4"/>
  <c r="D129" i="4"/>
  <c r="E129" i="4"/>
  <c r="F129" i="4"/>
  <c r="G129" i="4"/>
  <c r="H129" i="4"/>
  <c r="I129" i="4"/>
  <c r="J129" i="4"/>
  <c r="K129" i="4"/>
  <c r="D132" i="4"/>
  <c r="E132" i="4"/>
  <c r="F132" i="4"/>
  <c r="G132" i="4"/>
  <c r="H132" i="4"/>
  <c r="I132" i="4"/>
  <c r="J132" i="4"/>
  <c r="K132" i="4"/>
  <c r="D133" i="4"/>
  <c r="E133" i="4"/>
  <c r="F133" i="4"/>
  <c r="G133" i="4"/>
  <c r="H133" i="4"/>
  <c r="I133" i="4"/>
  <c r="J133" i="4"/>
  <c r="K133" i="4"/>
  <c r="C133" i="4"/>
  <c r="C132" i="4"/>
  <c r="C131" i="4"/>
  <c r="C129" i="4"/>
  <c r="C128" i="4"/>
  <c r="C127" i="4"/>
  <c r="D5" i="4"/>
  <c r="E5" i="4" s="1"/>
  <c r="F5" i="4" s="1"/>
  <c r="C47" i="4" l="1"/>
  <c r="H107" i="6" l="1"/>
  <c r="I107" i="6"/>
  <c r="J107" i="6"/>
  <c r="K107" i="6"/>
  <c r="D107" i="6"/>
  <c r="D103" i="6"/>
  <c r="D98" i="6"/>
  <c r="C53" i="6" l="1"/>
  <c r="D44" i="6"/>
  <c r="C44" i="6"/>
  <c r="C15" i="5"/>
  <c r="C90" i="4"/>
  <c r="E68" i="4"/>
  <c r="F68" i="4"/>
  <c r="G68" i="4"/>
  <c r="H68" i="4"/>
  <c r="I68" i="4"/>
  <c r="J68" i="4"/>
  <c r="K68" i="4"/>
  <c r="D68" i="4"/>
  <c r="D87" i="4" l="1"/>
  <c r="D90" i="4" s="1"/>
  <c r="C80" i="6"/>
  <c r="K43" i="5"/>
  <c r="J42" i="5"/>
  <c r="I42" i="5"/>
  <c r="C124" i="4"/>
  <c r="C120" i="4"/>
  <c r="C114" i="4"/>
  <c r="D111" i="4" s="1"/>
  <c r="C110" i="4"/>
  <c r="D107" i="4" s="1"/>
  <c r="D110" i="4" s="1"/>
  <c r="C104" i="4"/>
  <c r="C100" i="4"/>
  <c r="C79" i="4"/>
  <c r="C75" i="4"/>
  <c r="D36" i="4"/>
  <c r="C80" i="4" l="1"/>
  <c r="D72" i="4"/>
  <c r="E107" i="4"/>
  <c r="E110" i="4" s="1"/>
  <c r="F107" i="4" s="1"/>
  <c r="F110" i="4" s="1"/>
  <c r="G107" i="4" s="1"/>
  <c r="G110" i="4" s="1"/>
  <c r="H107" i="4" s="1"/>
  <c r="H110" i="4" s="1"/>
  <c r="I107" i="4" s="1"/>
  <c r="I110" i="4" s="1"/>
  <c r="J107" i="4" s="1"/>
  <c r="J110" i="4" s="1"/>
  <c r="E87" i="4"/>
  <c r="C105" i="4"/>
  <c r="D97" i="4"/>
  <c r="C125" i="4"/>
  <c r="D117" i="4"/>
  <c r="D120" i="4" s="1"/>
  <c r="C130" i="4"/>
  <c r="C115" i="4"/>
  <c r="D80" i="6"/>
  <c r="E80" i="6"/>
  <c r="F80" i="6"/>
  <c r="G80" i="6"/>
  <c r="H80" i="6"/>
  <c r="I80" i="6"/>
  <c r="J80" i="6"/>
  <c r="K80" i="6"/>
  <c r="D14" i="7"/>
  <c r="E14" i="7"/>
  <c r="F14" i="7"/>
  <c r="G14" i="7"/>
  <c r="H14" i="7"/>
  <c r="I14" i="7"/>
  <c r="J14" i="7"/>
  <c r="K14" i="7"/>
  <c r="D15" i="7"/>
  <c r="E15" i="7"/>
  <c r="F15" i="7"/>
  <c r="G15" i="7"/>
  <c r="H15" i="7"/>
  <c r="I15" i="7"/>
  <c r="J15" i="7"/>
  <c r="K15" i="7"/>
  <c r="D16" i="7"/>
  <c r="E16" i="7"/>
  <c r="F16" i="7"/>
  <c r="G16" i="7"/>
  <c r="H16" i="7"/>
  <c r="I16" i="7"/>
  <c r="J16" i="7"/>
  <c r="K16" i="7"/>
  <c r="C16" i="7"/>
  <c r="C15" i="7"/>
  <c r="C14" i="7"/>
  <c r="K3" i="7"/>
  <c r="D134" i="6"/>
  <c r="E134" i="6"/>
  <c r="F134" i="6"/>
  <c r="G134" i="6"/>
  <c r="H134" i="6"/>
  <c r="I134" i="6"/>
  <c r="J134" i="6"/>
  <c r="K134" i="6"/>
  <c r="C134" i="6"/>
  <c r="D133" i="6"/>
  <c r="E133" i="6"/>
  <c r="F133" i="6"/>
  <c r="G133" i="6"/>
  <c r="H133" i="6"/>
  <c r="I133" i="6"/>
  <c r="J133" i="6"/>
  <c r="K133" i="6"/>
  <c r="C133" i="6"/>
  <c r="D131" i="6"/>
  <c r="E131" i="6"/>
  <c r="F131" i="6"/>
  <c r="G131" i="6"/>
  <c r="H131" i="6"/>
  <c r="I131" i="6"/>
  <c r="J131" i="6"/>
  <c r="K131" i="6"/>
  <c r="C131" i="6"/>
  <c r="D128" i="6"/>
  <c r="E128" i="6"/>
  <c r="F128" i="6"/>
  <c r="G128" i="6"/>
  <c r="H128" i="6"/>
  <c r="I128" i="6"/>
  <c r="J128" i="6"/>
  <c r="K128" i="6"/>
  <c r="C128" i="6"/>
  <c r="H94" i="6"/>
  <c r="I94" i="6"/>
  <c r="J94" i="6"/>
  <c r="K94" i="6"/>
  <c r="H96" i="6"/>
  <c r="I96" i="6"/>
  <c r="J96" i="6"/>
  <c r="K96" i="6"/>
  <c r="H97" i="6"/>
  <c r="I97" i="6"/>
  <c r="J97" i="6"/>
  <c r="K97" i="6"/>
  <c r="H98" i="6"/>
  <c r="I98" i="6"/>
  <c r="J98" i="6"/>
  <c r="K98" i="6"/>
  <c r="H99" i="6"/>
  <c r="I99" i="6"/>
  <c r="J99" i="6"/>
  <c r="K99" i="6"/>
  <c r="H101" i="6"/>
  <c r="I101" i="6"/>
  <c r="J101" i="6"/>
  <c r="K101" i="6"/>
  <c r="H103" i="6"/>
  <c r="I103" i="6"/>
  <c r="J103" i="6"/>
  <c r="K103" i="6"/>
  <c r="H104" i="6"/>
  <c r="I104" i="6"/>
  <c r="J104" i="6"/>
  <c r="K104" i="6"/>
  <c r="H105" i="6"/>
  <c r="I105" i="6"/>
  <c r="J105" i="6"/>
  <c r="K105" i="6"/>
  <c r="H106" i="6"/>
  <c r="I106" i="6"/>
  <c r="J106" i="6"/>
  <c r="K106" i="6"/>
  <c r="H108" i="6"/>
  <c r="I108" i="6"/>
  <c r="J108" i="6"/>
  <c r="K108" i="6"/>
  <c r="D108" i="6"/>
  <c r="D106" i="6"/>
  <c r="D105" i="6"/>
  <c r="D104" i="6"/>
  <c r="D101" i="6"/>
  <c r="D99" i="6"/>
  <c r="D97" i="6"/>
  <c r="D96" i="6"/>
  <c r="D94" i="6"/>
  <c r="D66" i="4"/>
  <c r="E66" i="4"/>
  <c r="F66" i="4"/>
  <c r="G66" i="4"/>
  <c r="H66" i="4"/>
  <c r="I66" i="4"/>
  <c r="J66" i="4"/>
  <c r="K66" i="4"/>
  <c r="C66" i="4"/>
  <c r="L66" i="4" s="1"/>
  <c r="D121" i="4"/>
  <c r="D124" i="4" s="1"/>
  <c r="E121" i="4" s="1"/>
  <c r="E124" i="4" s="1"/>
  <c r="D114" i="4"/>
  <c r="E111" i="4" s="1"/>
  <c r="E114" i="4" s="1"/>
  <c r="D101" i="4"/>
  <c r="D104" i="4" s="1"/>
  <c r="E101" i="4" s="1"/>
  <c r="E104" i="4" s="1"/>
  <c r="F101" i="4" s="1"/>
  <c r="F104" i="4" s="1"/>
  <c r="D75" i="4"/>
  <c r="E72" i="4" s="1"/>
  <c r="D76" i="4"/>
  <c r="D79" i="4" s="1"/>
  <c r="E76" i="4" s="1"/>
  <c r="E79" i="4" s="1"/>
  <c r="F76" i="4" s="1"/>
  <c r="F79" i="4" s="1"/>
  <c r="C94" i="4"/>
  <c r="C134" i="4" s="1"/>
  <c r="D56" i="4"/>
  <c r="D72" i="6" s="1"/>
  <c r="E56" i="4"/>
  <c r="E72" i="6" s="1"/>
  <c r="F56" i="4"/>
  <c r="F72" i="6" s="1"/>
  <c r="G56" i="4"/>
  <c r="G72" i="6" s="1"/>
  <c r="H56" i="4"/>
  <c r="H72" i="6" s="1"/>
  <c r="I56" i="4"/>
  <c r="I72" i="6" s="1"/>
  <c r="J56" i="4"/>
  <c r="J72" i="6" s="1"/>
  <c r="K56" i="4"/>
  <c r="K72" i="6" s="1"/>
  <c r="C56" i="4"/>
  <c r="D47" i="4"/>
  <c r="D69" i="6" s="1"/>
  <c r="E47" i="4"/>
  <c r="E69" i="6" s="1"/>
  <c r="F47" i="4"/>
  <c r="F69" i="6" s="1"/>
  <c r="G47" i="4"/>
  <c r="G69" i="6" s="1"/>
  <c r="H47" i="4"/>
  <c r="H69" i="6" s="1"/>
  <c r="I47" i="4"/>
  <c r="I69" i="6" s="1"/>
  <c r="J47" i="4"/>
  <c r="J69" i="6" s="1"/>
  <c r="K47" i="4"/>
  <c r="K69" i="6" s="1"/>
  <c r="C69" i="6"/>
  <c r="D125" i="4" l="1"/>
  <c r="E117" i="4"/>
  <c r="E120" i="4" s="1"/>
  <c r="F117" i="4" s="1"/>
  <c r="F120" i="4" s="1"/>
  <c r="G117" i="4" s="1"/>
  <c r="G120" i="4" s="1"/>
  <c r="H117" i="4" s="1"/>
  <c r="H120" i="4" s="1"/>
  <c r="I117" i="4" s="1"/>
  <c r="I120" i="4" s="1"/>
  <c r="J117" i="4" s="1"/>
  <c r="J120" i="4" s="1"/>
  <c r="K117" i="4" s="1"/>
  <c r="K120" i="4" s="1"/>
  <c r="D115" i="4"/>
  <c r="D130" i="4"/>
  <c r="F121" i="4"/>
  <c r="F124" i="4" s="1"/>
  <c r="F111" i="4"/>
  <c r="F114" i="4" s="1"/>
  <c r="F115" i="4" s="1"/>
  <c r="F14" i="6" s="1"/>
  <c r="E115" i="4"/>
  <c r="E14" i="6" s="1"/>
  <c r="K107" i="4"/>
  <c r="K110" i="4" s="1"/>
  <c r="D100" i="4"/>
  <c r="D80" i="4"/>
  <c r="H69" i="4"/>
  <c r="H5" i="7" s="1"/>
  <c r="H62" i="4"/>
  <c r="H73" i="6" s="1"/>
  <c r="D4" i="7"/>
  <c r="G69" i="4"/>
  <c r="G5" i="7" s="1"/>
  <c r="G62" i="4"/>
  <c r="G73" i="6" s="1"/>
  <c r="J62" i="4"/>
  <c r="J73" i="6" s="1"/>
  <c r="J69" i="4"/>
  <c r="J5" i="7" s="1"/>
  <c r="F69" i="4"/>
  <c r="F5" i="7" s="1"/>
  <c r="F62" i="4"/>
  <c r="F73" i="6" s="1"/>
  <c r="D69" i="4"/>
  <c r="D5" i="7" s="1"/>
  <c r="D62" i="4"/>
  <c r="D73" i="6" s="1"/>
  <c r="K73" i="6"/>
  <c r="K69" i="4"/>
  <c r="K5" i="7" s="1"/>
  <c r="K62" i="4"/>
  <c r="C62" i="4"/>
  <c r="C73" i="6" s="1"/>
  <c r="C69" i="4"/>
  <c r="C5" i="7" s="1"/>
  <c r="I62" i="4"/>
  <c r="I73" i="6" s="1"/>
  <c r="I69" i="4"/>
  <c r="I5" i="7" s="1"/>
  <c r="E62" i="4"/>
  <c r="E73" i="6" s="1"/>
  <c r="E69" i="4"/>
  <c r="E5" i="7" s="1"/>
  <c r="G101" i="4"/>
  <c r="G104" i="4" s="1"/>
  <c r="H101" i="4" s="1"/>
  <c r="H104" i="4" s="1"/>
  <c r="I101" i="4" s="1"/>
  <c r="I104" i="4" s="1"/>
  <c r="J101" i="4" s="1"/>
  <c r="J104" i="4" s="1"/>
  <c r="K101" i="4" s="1"/>
  <c r="K104" i="4" s="1"/>
  <c r="G121" i="4"/>
  <c r="G124" i="4" s="1"/>
  <c r="G76" i="4"/>
  <c r="G79" i="4" s="1"/>
  <c r="H76" i="4" s="1"/>
  <c r="H79" i="4" s="1"/>
  <c r="I76" i="4" s="1"/>
  <c r="I79" i="4" s="1"/>
  <c r="J76" i="4" s="1"/>
  <c r="J79" i="4" s="1"/>
  <c r="K76" i="4" s="1"/>
  <c r="K79" i="4" s="1"/>
  <c r="G111" i="4"/>
  <c r="G114" i="4" s="1"/>
  <c r="D91" i="4"/>
  <c r="D131" i="4" s="1"/>
  <c r="C95" i="4"/>
  <c r="I4" i="7"/>
  <c r="E4" i="7"/>
  <c r="C4" i="7"/>
  <c r="H4" i="7"/>
  <c r="K4" i="7"/>
  <c r="G4" i="7"/>
  <c r="F4" i="7"/>
  <c r="J4" i="7"/>
  <c r="D94" i="4"/>
  <c r="C72" i="6"/>
  <c r="A42" i="7"/>
  <c r="B42" i="7"/>
  <c r="A45" i="7"/>
  <c r="B45" i="7"/>
  <c r="B39" i="7"/>
  <c r="A39" i="7"/>
  <c r="F125" i="4" l="1"/>
  <c r="F15" i="6" s="1"/>
  <c r="D105" i="4"/>
  <c r="E97" i="4"/>
  <c r="E125" i="4"/>
  <c r="E15" i="6" s="1"/>
  <c r="E91" i="4"/>
  <c r="E94" i="4" s="1"/>
  <c r="D134" i="4"/>
  <c r="D95" i="4"/>
  <c r="H111" i="4"/>
  <c r="H114" i="4" s="1"/>
  <c r="G115" i="4"/>
  <c r="G14" i="6" s="1"/>
  <c r="H121" i="4"/>
  <c r="H124" i="4" s="1"/>
  <c r="G125" i="4"/>
  <c r="G15" i="6" s="1"/>
  <c r="C55" i="4"/>
  <c r="C46" i="4" s="1"/>
  <c r="K80" i="5"/>
  <c r="J79" i="5"/>
  <c r="I79" i="5"/>
  <c r="K67" i="5"/>
  <c r="J66" i="5"/>
  <c r="I66" i="5"/>
  <c r="K54" i="5"/>
  <c r="J53" i="5"/>
  <c r="I53" i="5"/>
  <c r="E131" i="4" l="1"/>
  <c r="E100" i="4"/>
  <c r="F91" i="4"/>
  <c r="E134" i="4"/>
  <c r="I121" i="4"/>
  <c r="I124" i="4" s="1"/>
  <c r="H125" i="4"/>
  <c r="H15" i="6" s="1"/>
  <c r="I111" i="4"/>
  <c r="I114" i="4" s="1"/>
  <c r="H115" i="4"/>
  <c r="H14" i="6" s="1"/>
  <c r="K88" i="5"/>
  <c r="K87" i="5"/>
  <c r="I87" i="5"/>
  <c r="J87" i="5"/>
  <c r="E75" i="4"/>
  <c r="F72" i="4" s="1"/>
  <c r="B30" i="7"/>
  <c r="A30" i="7"/>
  <c r="B24" i="7"/>
  <c r="A24" i="7"/>
  <c r="B23" i="7"/>
  <c r="A23" i="7"/>
  <c r="C85" i="4"/>
  <c r="C135" i="4" s="1"/>
  <c r="G5" i="4"/>
  <c r="K32" i="4"/>
  <c r="J32" i="4"/>
  <c r="I32" i="4"/>
  <c r="H32" i="4"/>
  <c r="G32" i="4"/>
  <c r="F32" i="4"/>
  <c r="E32" i="4"/>
  <c r="D32" i="4"/>
  <c r="C32" i="4"/>
  <c r="K36" i="4"/>
  <c r="J36" i="4"/>
  <c r="I36" i="4"/>
  <c r="H36" i="4"/>
  <c r="G36" i="4"/>
  <c r="F36" i="4"/>
  <c r="E36" i="4"/>
  <c r="C36" i="4"/>
  <c r="K40" i="4"/>
  <c r="J40" i="4"/>
  <c r="I40" i="4"/>
  <c r="H40" i="4"/>
  <c r="G40" i="4"/>
  <c r="F40" i="4"/>
  <c r="E40" i="4"/>
  <c r="D40" i="4"/>
  <c r="C40" i="4"/>
  <c r="D44" i="4"/>
  <c r="E44" i="4"/>
  <c r="F44" i="4"/>
  <c r="G44" i="4"/>
  <c r="H44" i="4"/>
  <c r="I44" i="4"/>
  <c r="J44" i="4"/>
  <c r="K44" i="4"/>
  <c r="C44" i="4"/>
  <c r="K27" i="4"/>
  <c r="J27" i="4"/>
  <c r="I27" i="4"/>
  <c r="H27" i="4"/>
  <c r="G27" i="4"/>
  <c r="F27" i="4"/>
  <c r="E27" i="4"/>
  <c r="D27" i="4"/>
  <c r="C27" i="4"/>
  <c r="K22" i="4"/>
  <c r="J22" i="4"/>
  <c r="I22" i="4"/>
  <c r="H22" i="4"/>
  <c r="G22" i="4"/>
  <c r="F22" i="4"/>
  <c r="E22" i="4"/>
  <c r="D22" i="4"/>
  <c r="C22" i="4"/>
  <c r="K17" i="4"/>
  <c r="J17" i="4"/>
  <c r="I17" i="4"/>
  <c r="H17" i="4"/>
  <c r="G17" i="4"/>
  <c r="F17" i="4"/>
  <c r="E17" i="4"/>
  <c r="D17" i="4"/>
  <c r="C17" i="4"/>
  <c r="E105" i="4" l="1"/>
  <c r="E13" i="6" s="1"/>
  <c r="F97" i="4"/>
  <c r="F100" i="4" s="1"/>
  <c r="J111" i="4"/>
  <c r="J114" i="4" s="1"/>
  <c r="I115" i="4"/>
  <c r="I14" i="6" s="1"/>
  <c r="J121" i="4"/>
  <c r="J124" i="4" s="1"/>
  <c r="I125" i="4"/>
  <c r="I15" i="6" s="1"/>
  <c r="F94" i="4"/>
  <c r="F131" i="4"/>
  <c r="E90" i="4"/>
  <c r="E80" i="4"/>
  <c r="F75" i="4"/>
  <c r="G72" i="4" s="1"/>
  <c r="D82" i="4"/>
  <c r="H5" i="4"/>
  <c r="I5" i="4" s="1"/>
  <c r="J28" i="4"/>
  <c r="F28" i="4"/>
  <c r="E28" i="4"/>
  <c r="I28" i="4"/>
  <c r="K28" i="4"/>
  <c r="G28" i="4"/>
  <c r="D28" i="4"/>
  <c r="H28" i="4"/>
  <c r="C28" i="4"/>
  <c r="D85" i="4" l="1"/>
  <c r="D135" i="4" s="1"/>
  <c r="D127" i="4"/>
  <c r="F105" i="4"/>
  <c r="F13" i="6" s="1"/>
  <c r="G97" i="4"/>
  <c r="G100" i="4" s="1"/>
  <c r="G75" i="4"/>
  <c r="H72" i="4" s="1"/>
  <c r="F134" i="4"/>
  <c r="G91" i="4"/>
  <c r="K121" i="4"/>
  <c r="K124" i="4" s="1"/>
  <c r="K125" i="4" s="1"/>
  <c r="K15" i="6" s="1"/>
  <c r="J125" i="4"/>
  <c r="J15" i="6" s="1"/>
  <c r="E130" i="4"/>
  <c r="F87" i="4"/>
  <c r="F90" i="4" s="1"/>
  <c r="K111" i="4"/>
  <c r="K114" i="4" s="1"/>
  <c r="K115" i="4" s="1"/>
  <c r="K14" i="6" s="1"/>
  <c r="J115" i="4"/>
  <c r="J14" i="6" s="1"/>
  <c r="E95" i="4"/>
  <c r="E12" i="6" s="1"/>
  <c r="F80" i="4"/>
  <c r="E82" i="4"/>
  <c r="E127" i="4" s="1"/>
  <c r="D46" i="4"/>
  <c r="E46" i="4"/>
  <c r="F46" i="4"/>
  <c r="G46" i="4"/>
  <c r="H46" i="4"/>
  <c r="I46" i="4"/>
  <c r="J46" i="4"/>
  <c r="K46" i="4"/>
  <c r="D12" i="4"/>
  <c r="D7" i="4" s="1"/>
  <c r="E12" i="4"/>
  <c r="E7" i="4" s="1"/>
  <c r="F12" i="4"/>
  <c r="F7" i="4" s="1"/>
  <c r="G12" i="4"/>
  <c r="G7" i="4" s="1"/>
  <c r="H12" i="4"/>
  <c r="H7" i="4" s="1"/>
  <c r="I12" i="4"/>
  <c r="I7" i="4" s="1"/>
  <c r="J12" i="4"/>
  <c r="J7" i="4" s="1"/>
  <c r="K12" i="4"/>
  <c r="K7" i="4" s="1"/>
  <c r="C12" i="4"/>
  <c r="C7" i="4" s="1"/>
  <c r="G105" i="4" l="1"/>
  <c r="G13" i="6" s="1"/>
  <c r="H97" i="4"/>
  <c r="H100" i="4" s="1"/>
  <c r="G80" i="4"/>
  <c r="H75" i="4" s="1"/>
  <c r="I72" i="4" s="1"/>
  <c r="E85" i="4"/>
  <c r="F130" i="4"/>
  <c r="G87" i="4"/>
  <c r="G90" i="4" s="1"/>
  <c r="G131" i="4"/>
  <c r="G94" i="4"/>
  <c r="F95" i="4"/>
  <c r="F12" i="6" s="1"/>
  <c r="J68" i="6"/>
  <c r="J71" i="6" s="1"/>
  <c r="J81" i="6" s="1"/>
  <c r="J83" i="6" s="1"/>
  <c r="K8" i="8" s="1"/>
  <c r="F68" i="6"/>
  <c r="F71" i="6" s="1"/>
  <c r="F81" i="6" s="1"/>
  <c r="F83" i="6" s="1"/>
  <c r="G8" i="8" s="1"/>
  <c r="G38" i="7" s="1"/>
  <c r="G45" i="7" s="1"/>
  <c r="I68" i="6"/>
  <c r="I71" i="6" s="1"/>
  <c r="I81" i="6" s="1"/>
  <c r="I83" i="6" s="1"/>
  <c r="J8" i="8" s="1"/>
  <c r="E68" i="6"/>
  <c r="E71" i="6" s="1"/>
  <c r="E81" i="6" s="1"/>
  <c r="E83" i="6" s="1"/>
  <c r="F8" i="8" s="1"/>
  <c r="F38" i="7" s="1"/>
  <c r="F45" i="7" s="1"/>
  <c r="H68" i="6"/>
  <c r="H71" i="6" s="1"/>
  <c r="H81" i="6" s="1"/>
  <c r="H83" i="6" s="1"/>
  <c r="I8" i="8" s="1"/>
  <c r="D68" i="6"/>
  <c r="D71" i="6" s="1"/>
  <c r="D81" i="6" s="1"/>
  <c r="D83" i="6" s="1"/>
  <c r="E8" i="8" s="1"/>
  <c r="E38" i="7" s="1"/>
  <c r="E45" i="7" s="1"/>
  <c r="K68" i="6"/>
  <c r="K71" i="6" s="1"/>
  <c r="K81" i="6" s="1"/>
  <c r="K83" i="6" s="1"/>
  <c r="L8" i="8" s="1"/>
  <c r="G68" i="6"/>
  <c r="G71" i="6" s="1"/>
  <c r="G81" i="6" s="1"/>
  <c r="G83" i="6" s="1"/>
  <c r="H8" i="8" s="1"/>
  <c r="C68" i="6"/>
  <c r="C71" i="6" s="1"/>
  <c r="C81" i="6" s="1"/>
  <c r="C83" i="6" s="1"/>
  <c r="D8" i="8" s="1"/>
  <c r="E135" i="4" l="1"/>
  <c r="E11" i="6"/>
  <c r="F82" i="4"/>
  <c r="F127" i="4" s="1"/>
  <c r="H105" i="4"/>
  <c r="H13" i="6" s="1"/>
  <c r="I97" i="4"/>
  <c r="I100" i="4" s="1"/>
  <c r="J38" i="7"/>
  <c r="J45" i="7" s="1"/>
  <c r="I38" i="7"/>
  <c r="I45" i="7" s="1"/>
  <c r="K38" i="7"/>
  <c r="K45" i="7" s="1"/>
  <c r="L38" i="7"/>
  <c r="L45" i="7" s="1"/>
  <c r="H38" i="7"/>
  <c r="H45" i="7" s="1"/>
  <c r="D38" i="7"/>
  <c r="D45" i="7" s="1"/>
  <c r="H80" i="4"/>
  <c r="I75" i="4" s="1"/>
  <c r="J72" i="4" s="1"/>
  <c r="H87" i="4"/>
  <c r="G130" i="4"/>
  <c r="G95" i="4"/>
  <c r="G12" i="6" s="1"/>
  <c r="G134" i="4"/>
  <c r="H91" i="4"/>
  <c r="C47" i="6"/>
  <c r="C43" i="6" s="1"/>
  <c r="F85" i="4"/>
  <c r="F135" i="4" l="1"/>
  <c r="F11" i="6"/>
  <c r="I105" i="4"/>
  <c r="I13" i="6" s="1"/>
  <c r="J97" i="4"/>
  <c r="J100" i="4" s="1"/>
  <c r="I80" i="4"/>
  <c r="J75" i="4" s="1"/>
  <c r="K72" i="4" s="1"/>
  <c r="H90" i="4"/>
  <c r="H130" i="4" s="1"/>
  <c r="H131" i="4"/>
  <c r="H94" i="4"/>
  <c r="J80" i="4"/>
  <c r="K75" i="4" s="1"/>
  <c r="G82" i="4"/>
  <c r="G127" i="4" s="1"/>
  <c r="I48" i="6"/>
  <c r="I13" i="7"/>
  <c r="E48" i="6"/>
  <c r="E13" i="7"/>
  <c r="K48" i="6"/>
  <c r="K13" i="7"/>
  <c r="G48" i="6"/>
  <c r="G13" i="7"/>
  <c r="J48" i="6"/>
  <c r="J13" i="7"/>
  <c r="F48" i="6"/>
  <c r="F13" i="7"/>
  <c r="H48" i="6"/>
  <c r="H13" i="7"/>
  <c r="D48" i="6"/>
  <c r="D13" i="7"/>
  <c r="C13" i="7"/>
  <c r="I87" i="6"/>
  <c r="E87" i="6"/>
  <c r="H87" i="6"/>
  <c r="D87" i="6"/>
  <c r="K87" i="6"/>
  <c r="G87" i="6"/>
  <c r="J87" i="6"/>
  <c r="F87" i="6"/>
  <c r="C87" i="6"/>
  <c r="D130" i="6"/>
  <c r="E130" i="6"/>
  <c r="F130" i="6"/>
  <c r="G130" i="6"/>
  <c r="H130" i="6"/>
  <c r="I130" i="6"/>
  <c r="J130" i="6"/>
  <c r="K130" i="6"/>
  <c r="C130" i="6"/>
  <c r="D127" i="6"/>
  <c r="E127" i="6"/>
  <c r="F127" i="6"/>
  <c r="F126" i="6" s="1"/>
  <c r="G127" i="6"/>
  <c r="H127" i="6"/>
  <c r="I127" i="6"/>
  <c r="J127" i="6"/>
  <c r="K127" i="6"/>
  <c r="C127" i="6"/>
  <c r="D121" i="6"/>
  <c r="E121" i="6"/>
  <c r="F121" i="6"/>
  <c r="G121" i="6"/>
  <c r="H121" i="6"/>
  <c r="I121" i="6"/>
  <c r="J121" i="6"/>
  <c r="K121" i="6"/>
  <c r="C121" i="6"/>
  <c r="F5" i="8"/>
  <c r="F35" i="7" s="1"/>
  <c r="G5" i="8"/>
  <c r="G35" i="7" s="1"/>
  <c r="H5" i="8"/>
  <c r="H35" i="7" s="1"/>
  <c r="I5" i="8"/>
  <c r="I35" i="7" s="1"/>
  <c r="J5" i="8"/>
  <c r="J35" i="7" s="1"/>
  <c r="K5" i="8"/>
  <c r="K35" i="7" s="1"/>
  <c r="L5" i="8"/>
  <c r="L35" i="7" s="1"/>
  <c r="E5" i="8"/>
  <c r="E35" i="7" s="1"/>
  <c r="E5" i="6"/>
  <c r="F5" i="6"/>
  <c r="G5" i="6"/>
  <c r="H5" i="6"/>
  <c r="I5" i="6"/>
  <c r="J5" i="6"/>
  <c r="K5" i="6"/>
  <c r="D5" i="6"/>
  <c r="E28" i="5"/>
  <c r="F28" i="5"/>
  <c r="G28" i="5"/>
  <c r="H28" i="5"/>
  <c r="I28" i="5"/>
  <c r="J28" i="5"/>
  <c r="K28" i="5"/>
  <c r="D28" i="5"/>
  <c r="D3" i="8"/>
  <c r="D35" i="7" s="1"/>
  <c r="C3" i="6"/>
  <c r="C26" i="5"/>
  <c r="E14" i="5"/>
  <c r="F14" i="5"/>
  <c r="G14" i="5"/>
  <c r="H14" i="5"/>
  <c r="I14" i="5"/>
  <c r="J14" i="5"/>
  <c r="K14" i="5"/>
  <c r="D14" i="5"/>
  <c r="C12" i="5"/>
  <c r="E107" i="6" l="1"/>
  <c r="E45" i="6"/>
  <c r="E44" i="6" s="1"/>
  <c r="E95" i="6"/>
  <c r="E113" i="6"/>
  <c r="G113" i="6"/>
  <c r="G95" i="6"/>
  <c r="F113" i="6"/>
  <c r="F95" i="6"/>
  <c r="K97" i="4"/>
  <c r="K100" i="4" s="1"/>
  <c r="K105" i="4" s="1"/>
  <c r="K13" i="6" s="1"/>
  <c r="J105" i="4"/>
  <c r="J13" i="6" s="1"/>
  <c r="G107" i="6"/>
  <c r="F107" i="6"/>
  <c r="I87" i="4"/>
  <c r="H134" i="4"/>
  <c r="I91" i="4"/>
  <c r="H95" i="4"/>
  <c r="K80" i="4"/>
  <c r="G85" i="4"/>
  <c r="C126" i="6"/>
  <c r="C139" i="6" s="1"/>
  <c r="E105" i="6"/>
  <c r="E101" i="6"/>
  <c r="E94" i="6"/>
  <c r="E102" i="6"/>
  <c r="E99" i="6"/>
  <c r="E106" i="6"/>
  <c r="E104" i="6"/>
  <c r="E98" i="6"/>
  <c r="E97" i="6"/>
  <c r="E11" i="7"/>
  <c r="E2" i="7"/>
  <c r="E108" i="6"/>
  <c r="E96" i="6"/>
  <c r="E103" i="6"/>
  <c r="F139" i="6"/>
  <c r="D11" i="7"/>
  <c r="D2" i="7"/>
  <c r="K11" i="7"/>
  <c r="K2" i="7"/>
  <c r="I11" i="7"/>
  <c r="I2" i="7"/>
  <c r="J126" i="6"/>
  <c r="J139" i="6" s="1"/>
  <c r="C2" i="7"/>
  <c r="C11" i="7"/>
  <c r="G108" i="6"/>
  <c r="G96" i="6"/>
  <c r="G106" i="6"/>
  <c r="G103" i="6"/>
  <c r="G94" i="6"/>
  <c r="F101" i="6"/>
  <c r="F105" i="6"/>
  <c r="F102" i="6"/>
  <c r="F106" i="6"/>
  <c r="G105" i="6"/>
  <c r="G101" i="6"/>
  <c r="F103" i="6"/>
  <c r="F96" i="6"/>
  <c r="F108" i="6"/>
  <c r="G99" i="6"/>
  <c r="F97" i="6"/>
  <c r="F99" i="6"/>
  <c r="F11" i="7"/>
  <c r="F2" i="7"/>
  <c r="G104" i="6"/>
  <c r="G98" i="6"/>
  <c r="F98" i="6"/>
  <c r="F104" i="6"/>
  <c r="G97" i="6"/>
  <c r="F94" i="6"/>
  <c r="J11" i="7"/>
  <c r="J2" i="7"/>
  <c r="H11" i="7"/>
  <c r="H2" i="7"/>
  <c r="G11" i="7"/>
  <c r="G2" i="7"/>
  <c r="H126" i="6"/>
  <c r="H139" i="6" s="1"/>
  <c r="D126" i="6"/>
  <c r="D139" i="6" s="1"/>
  <c r="I126" i="6"/>
  <c r="I139" i="6" s="1"/>
  <c r="E126" i="6"/>
  <c r="E139" i="6" s="1"/>
  <c r="K126" i="6"/>
  <c r="K139" i="6" s="1"/>
  <c r="G126" i="6"/>
  <c r="G139" i="6" s="1"/>
  <c r="C29" i="7"/>
  <c r="C22" i="7"/>
  <c r="F29" i="7"/>
  <c r="F22" i="7"/>
  <c r="E29" i="7"/>
  <c r="E22" i="7"/>
  <c r="D29" i="7"/>
  <c r="D22" i="7"/>
  <c r="K29" i="7"/>
  <c r="K22" i="7"/>
  <c r="G22" i="7"/>
  <c r="G29" i="7"/>
  <c r="J29" i="7"/>
  <c r="J22" i="7"/>
  <c r="H22" i="7"/>
  <c r="H29" i="7"/>
  <c r="I29" i="7"/>
  <c r="I22" i="7"/>
  <c r="B5" i="7"/>
  <c r="A5" i="7"/>
  <c r="A15" i="7"/>
  <c r="B15" i="7"/>
  <c r="A16" i="7"/>
  <c r="B16" i="7"/>
  <c r="B14" i="7"/>
  <c r="A14" i="7"/>
  <c r="B13" i="7"/>
  <c r="A13" i="7"/>
  <c r="B12" i="7"/>
  <c r="A12" i="7"/>
  <c r="F45" i="6" l="1"/>
  <c r="I90" i="4"/>
  <c r="H12" i="6"/>
  <c r="G135" i="4"/>
  <c r="G11" i="6"/>
  <c r="J87" i="4"/>
  <c r="I130" i="4"/>
  <c r="I131" i="4"/>
  <c r="I94" i="4"/>
  <c r="H82" i="4"/>
  <c r="H127" i="4" s="1"/>
  <c r="B4" i="7"/>
  <c r="A4" i="7"/>
  <c r="B3" i="7"/>
  <c r="A3" i="7"/>
  <c r="F44" i="6" l="1"/>
  <c r="G45" i="6"/>
  <c r="I134" i="4"/>
  <c r="J91" i="4"/>
  <c r="I95" i="4"/>
  <c r="H85" i="4"/>
  <c r="D119" i="6"/>
  <c r="E119" i="6"/>
  <c r="F119" i="6"/>
  <c r="G119" i="6"/>
  <c r="H119" i="6"/>
  <c r="I119" i="6"/>
  <c r="J119" i="6"/>
  <c r="K119" i="6"/>
  <c r="C119" i="6"/>
  <c r="F109" i="6"/>
  <c r="G6" i="8" s="1"/>
  <c r="C109" i="6"/>
  <c r="D6" i="8" s="1"/>
  <c r="J9" i="5"/>
  <c r="H9" i="5"/>
  <c r="C32" i="5"/>
  <c r="D29" i="5" s="1"/>
  <c r="D32" i="5" s="1"/>
  <c r="E29" i="5" s="1"/>
  <c r="C22" i="5"/>
  <c r="D58" i="6"/>
  <c r="E58" i="6"/>
  <c r="F58" i="6"/>
  <c r="G58" i="6"/>
  <c r="H58" i="6"/>
  <c r="I58" i="6"/>
  <c r="J58" i="6"/>
  <c r="K58" i="6"/>
  <c r="C58" i="6"/>
  <c r="D53" i="6"/>
  <c r="E53" i="6"/>
  <c r="F53" i="6"/>
  <c r="G53" i="6"/>
  <c r="H53" i="6"/>
  <c r="I53" i="6"/>
  <c r="J53" i="6"/>
  <c r="K53" i="6"/>
  <c r="D49" i="6"/>
  <c r="D47" i="6" s="1"/>
  <c r="E49" i="6" s="1"/>
  <c r="E47" i="6" s="1"/>
  <c r="D37" i="6"/>
  <c r="E37" i="6"/>
  <c r="F100" i="6" s="1"/>
  <c r="F37" i="6"/>
  <c r="G37" i="6"/>
  <c r="H37" i="6"/>
  <c r="I37" i="6"/>
  <c r="J37" i="6"/>
  <c r="K37" i="6"/>
  <c r="C37" i="6"/>
  <c r="D100" i="6" s="1"/>
  <c r="D32" i="6"/>
  <c r="E32" i="6"/>
  <c r="F32" i="6"/>
  <c r="G32" i="6"/>
  <c r="H32" i="6"/>
  <c r="I32" i="6"/>
  <c r="J32" i="6"/>
  <c r="K32" i="6"/>
  <c r="C32" i="6"/>
  <c r="D24" i="6"/>
  <c r="E24" i="6"/>
  <c r="F24" i="6"/>
  <c r="G24" i="6"/>
  <c r="H24" i="6"/>
  <c r="I24" i="6"/>
  <c r="J24" i="6"/>
  <c r="K24" i="6"/>
  <c r="C24" i="6"/>
  <c r="D19" i="6"/>
  <c r="E19" i="6"/>
  <c r="F19" i="6"/>
  <c r="G19" i="6"/>
  <c r="H19" i="6"/>
  <c r="I19" i="6"/>
  <c r="J19" i="6"/>
  <c r="K19" i="6"/>
  <c r="C19" i="6"/>
  <c r="D10" i="6"/>
  <c r="D30" i="7" s="1"/>
  <c r="D31" i="7" s="1"/>
  <c r="E10" i="6"/>
  <c r="F10" i="6"/>
  <c r="G10" i="6"/>
  <c r="G30" i="7" s="1"/>
  <c r="G31" i="7" s="1"/>
  <c r="C10" i="6"/>
  <c r="C30" i="7" s="1"/>
  <c r="C31" i="7" s="1"/>
  <c r="H45" i="6" l="1"/>
  <c r="G44" i="6"/>
  <c r="H135" i="4"/>
  <c r="H11" i="6"/>
  <c r="H10" i="6" s="1"/>
  <c r="H30" i="7" s="1"/>
  <c r="H31" i="7" s="1"/>
  <c r="J90" i="4"/>
  <c r="J130" i="4" s="1"/>
  <c r="I12" i="6"/>
  <c r="D36" i="7"/>
  <c r="D39" i="7" s="1"/>
  <c r="J131" i="4"/>
  <c r="J94" i="4"/>
  <c r="K87" i="4"/>
  <c r="E100" i="6"/>
  <c r="E109" i="6" s="1"/>
  <c r="F6" i="8" s="1"/>
  <c r="K100" i="6"/>
  <c r="E52" i="6"/>
  <c r="I82" i="4"/>
  <c r="I127" i="4" s="1"/>
  <c r="E43" i="6"/>
  <c r="E42" i="6" s="1"/>
  <c r="E12" i="7" s="1"/>
  <c r="F49" i="6"/>
  <c r="F47" i="6" s="1"/>
  <c r="F43" i="6" s="1"/>
  <c r="K102" i="6"/>
  <c r="C52" i="6"/>
  <c r="C42" i="6" s="1"/>
  <c r="H52" i="6"/>
  <c r="D43" i="6"/>
  <c r="J100" i="6"/>
  <c r="G102" i="6"/>
  <c r="D52" i="6"/>
  <c r="G100" i="6"/>
  <c r="J102" i="6"/>
  <c r="J52" i="6"/>
  <c r="F52" i="6"/>
  <c r="H8" i="6"/>
  <c r="G3" i="7" s="1"/>
  <c r="H6" i="7" s="1"/>
  <c r="I52" i="6"/>
  <c r="D15" i="5"/>
  <c r="D22" i="5" s="1"/>
  <c r="E15" i="5" s="1"/>
  <c r="E22" i="5" s="1"/>
  <c r="E30" i="7"/>
  <c r="E31" i="7" s="1"/>
  <c r="E8" i="6"/>
  <c r="D3" i="7" s="1"/>
  <c r="E6" i="7" s="1"/>
  <c r="C8" i="6"/>
  <c r="C3" i="7" s="1"/>
  <c r="D6" i="7" s="1"/>
  <c r="F8" i="6"/>
  <c r="E3" i="7" s="1"/>
  <c r="F6" i="7" s="1"/>
  <c r="F30" i="7"/>
  <c r="F31" i="7" s="1"/>
  <c r="I102" i="6"/>
  <c r="H102" i="6"/>
  <c r="I100" i="6"/>
  <c r="H100" i="6"/>
  <c r="D102" i="6"/>
  <c r="D109" i="6" s="1"/>
  <c r="E6" i="8" s="1"/>
  <c r="D8" i="6"/>
  <c r="E32" i="5"/>
  <c r="F141" i="6"/>
  <c r="C141" i="6"/>
  <c r="C143" i="6" s="1"/>
  <c r="K52" i="6"/>
  <c r="G52" i="6"/>
  <c r="G8" i="6"/>
  <c r="F3" i="7" s="1"/>
  <c r="K109" i="6" l="1"/>
  <c r="L6" i="8" s="1"/>
  <c r="L36" i="7" s="1"/>
  <c r="L39" i="7" s="1"/>
  <c r="I45" i="6"/>
  <c r="H44" i="6"/>
  <c r="G49" i="6"/>
  <c r="G47" i="6" s="1"/>
  <c r="G43" i="6" s="1"/>
  <c r="G42" i="6" s="1"/>
  <c r="G12" i="7" s="1"/>
  <c r="F36" i="7"/>
  <c r="F39" i="7" s="1"/>
  <c r="G36" i="7"/>
  <c r="G39" i="7" s="1"/>
  <c r="F7" i="7"/>
  <c r="J134" i="4"/>
  <c r="K91" i="4"/>
  <c r="J95" i="4"/>
  <c r="E141" i="6"/>
  <c r="D141" i="6"/>
  <c r="F42" i="6"/>
  <c r="F12" i="7" s="1"/>
  <c r="G17" i="7" s="1"/>
  <c r="D42" i="6"/>
  <c r="D12" i="7" s="1"/>
  <c r="E17" i="7" s="1"/>
  <c r="E18" i="7" s="1"/>
  <c r="E7" i="7"/>
  <c r="F15" i="5"/>
  <c r="F22" i="5" s="1"/>
  <c r="G15" i="5" s="1"/>
  <c r="G22" i="5" s="1"/>
  <c r="H15" i="5" s="1"/>
  <c r="H22" i="5" s="1"/>
  <c r="I15" i="5" s="1"/>
  <c r="I22" i="5" s="1"/>
  <c r="J15" i="5" s="1"/>
  <c r="J22" i="5" s="1"/>
  <c r="K15" i="5" s="1"/>
  <c r="K22" i="5" s="1"/>
  <c r="F17" i="7"/>
  <c r="F29" i="5"/>
  <c r="F32" i="5" s="1"/>
  <c r="G29" i="5" s="1"/>
  <c r="G32" i="5" s="1"/>
  <c r="H29" i="5" s="1"/>
  <c r="H32" i="5" s="1"/>
  <c r="I29" i="5" s="1"/>
  <c r="I32" i="5" s="1"/>
  <c r="J29" i="5" s="1"/>
  <c r="J32" i="5" s="1"/>
  <c r="K29" i="5" s="1"/>
  <c r="K32" i="5" s="1"/>
  <c r="I85" i="4"/>
  <c r="H109" i="6"/>
  <c r="I6" i="8" s="1"/>
  <c r="K141" i="6"/>
  <c r="G109" i="6"/>
  <c r="H6" i="8" s="1"/>
  <c r="I109" i="6"/>
  <c r="J6" i="8" s="1"/>
  <c r="J109" i="6"/>
  <c r="K6" i="8" s="1"/>
  <c r="D7" i="7"/>
  <c r="G6" i="7"/>
  <c r="G7" i="7" s="1"/>
  <c r="C24" i="7"/>
  <c r="C12" i="7"/>
  <c r="D17" i="7" s="1"/>
  <c r="E24" i="7"/>
  <c r="C40" i="6"/>
  <c r="C23" i="6" s="1"/>
  <c r="C7" i="6" s="1"/>
  <c r="D7" i="8" s="1"/>
  <c r="D142" i="6"/>
  <c r="H49" i="6" l="1"/>
  <c r="H47" i="6" s="1"/>
  <c r="J45" i="6"/>
  <c r="I44" i="6"/>
  <c r="I135" i="4"/>
  <c r="I11" i="6"/>
  <c r="I10" i="6" s="1"/>
  <c r="K90" i="4"/>
  <c r="K130" i="4" s="1"/>
  <c r="J12" i="6"/>
  <c r="D24" i="7"/>
  <c r="H36" i="7"/>
  <c r="H39" i="7" s="1"/>
  <c r="F24" i="7"/>
  <c r="E36" i="7"/>
  <c r="E39" i="7" s="1"/>
  <c r="K36" i="7"/>
  <c r="K39" i="7" s="1"/>
  <c r="D37" i="7"/>
  <c r="D42" i="7" s="1"/>
  <c r="K131" i="4"/>
  <c r="K94" i="4"/>
  <c r="K134" i="4" s="1"/>
  <c r="D18" i="7"/>
  <c r="I141" i="6"/>
  <c r="H141" i="6"/>
  <c r="J82" i="4"/>
  <c r="J127" i="4" s="1"/>
  <c r="D143" i="6"/>
  <c r="E142" i="6" s="1"/>
  <c r="E143" i="6" s="1"/>
  <c r="F142" i="6" s="1"/>
  <c r="I49" i="6"/>
  <c r="I47" i="6" s="1"/>
  <c r="H43" i="6"/>
  <c r="H42" i="6" s="1"/>
  <c r="G141" i="6"/>
  <c r="J141" i="6"/>
  <c r="G24" i="7"/>
  <c r="G18" i="7"/>
  <c r="H17" i="7"/>
  <c r="F18" i="7"/>
  <c r="C23" i="7"/>
  <c r="C25" i="7" s="1"/>
  <c r="K45" i="6" l="1"/>
  <c r="K44" i="6" s="1"/>
  <c r="J44" i="6"/>
  <c r="I30" i="7"/>
  <c r="I31" i="7" s="1"/>
  <c r="I8" i="6"/>
  <c r="H3" i="7" s="1"/>
  <c r="J36" i="7"/>
  <c r="J39" i="7" s="1"/>
  <c r="I36" i="7"/>
  <c r="I39" i="7" s="1"/>
  <c r="K95" i="4"/>
  <c r="K12" i="6" s="1"/>
  <c r="J85" i="4"/>
  <c r="D40" i="6"/>
  <c r="D23" i="6" s="1"/>
  <c r="H24" i="7"/>
  <c r="H12" i="7"/>
  <c r="I17" i="7" s="1"/>
  <c r="J49" i="6"/>
  <c r="J47" i="6" s="1"/>
  <c r="I43" i="6"/>
  <c r="I42" i="6" s="1"/>
  <c r="E40" i="6"/>
  <c r="E23" i="6" s="1"/>
  <c r="E7" i="6" s="1"/>
  <c r="F7" i="8" s="1"/>
  <c r="F37" i="7" s="1"/>
  <c r="F42" i="7" s="1"/>
  <c r="F143" i="6"/>
  <c r="G142" i="6" s="1"/>
  <c r="J135" i="4" l="1"/>
  <c r="J11" i="6"/>
  <c r="J10" i="6" s="1"/>
  <c r="I6" i="7"/>
  <c r="H7" i="7"/>
  <c r="D7" i="6"/>
  <c r="K82" i="4"/>
  <c r="K127" i="4" s="1"/>
  <c r="H18" i="7"/>
  <c r="J43" i="6"/>
  <c r="J42" i="6" s="1"/>
  <c r="K49" i="6"/>
  <c r="K47" i="6" s="1"/>
  <c r="K43" i="6" s="1"/>
  <c r="K42" i="6" s="1"/>
  <c r="I24" i="7"/>
  <c r="I12" i="7"/>
  <c r="J17" i="7" s="1"/>
  <c r="E23" i="7"/>
  <c r="E25" i="7" s="1"/>
  <c r="G143" i="6"/>
  <c r="F40" i="6"/>
  <c r="F23" i="6" s="1"/>
  <c r="F7" i="6" s="1"/>
  <c r="G7" i="8" s="1"/>
  <c r="G37" i="7" s="1"/>
  <c r="G42" i="7" s="1"/>
  <c r="J8" i="6" l="1"/>
  <c r="I3" i="7" s="1"/>
  <c r="J30" i="7"/>
  <c r="J31" i="7" s="1"/>
  <c r="D23" i="7"/>
  <c r="D25" i="7" s="1"/>
  <c r="E7" i="8"/>
  <c r="E37" i="7" s="1"/>
  <c r="E42" i="7" s="1"/>
  <c r="K85" i="4"/>
  <c r="J12" i="7"/>
  <c r="K17" i="7" s="1"/>
  <c r="J24" i="7"/>
  <c r="I18" i="7"/>
  <c r="K24" i="7"/>
  <c r="K12" i="7"/>
  <c r="F23" i="7"/>
  <c r="F25" i="7" s="1"/>
  <c r="G40" i="6"/>
  <c r="G23" i="6" s="1"/>
  <c r="G7" i="6" s="1"/>
  <c r="H7" i="8" s="1"/>
  <c r="H142" i="6"/>
  <c r="H143" i="6" s="1"/>
  <c r="K135" i="4" l="1"/>
  <c r="K11" i="6"/>
  <c r="K10" i="6" s="1"/>
  <c r="J6" i="7"/>
  <c r="I7" i="7"/>
  <c r="H37" i="7"/>
  <c r="H42" i="7" s="1"/>
  <c r="K18" i="7"/>
  <c r="J18" i="7"/>
  <c r="G23" i="7"/>
  <c r="G25" i="7" s="1"/>
  <c r="H40" i="6"/>
  <c r="H23" i="6" s="1"/>
  <c r="H7" i="6" s="1"/>
  <c r="I7" i="8" s="1"/>
  <c r="I142" i="6"/>
  <c r="I143" i="6" s="1"/>
  <c r="K30" i="7" l="1"/>
  <c r="K31" i="7" s="1"/>
  <c r="K8" i="6"/>
  <c r="J3" i="7" s="1"/>
  <c r="K6" i="7" s="1"/>
  <c r="K7" i="7" s="1"/>
  <c r="I37" i="7"/>
  <c r="I42" i="7" s="1"/>
  <c r="H23" i="7"/>
  <c r="H25" i="7" s="1"/>
  <c r="I40" i="6"/>
  <c r="I23" i="6" s="1"/>
  <c r="I7" i="6" s="1"/>
  <c r="J7" i="8" s="1"/>
  <c r="J142" i="6"/>
  <c r="J143" i="6" s="1"/>
  <c r="J7" i="7" l="1"/>
  <c r="J37" i="7"/>
  <c r="J42" i="7" s="1"/>
  <c r="I23" i="7"/>
  <c r="I25" i="7" s="1"/>
  <c r="J40" i="6"/>
  <c r="J23" i="6" s="1"/>
  <c r="J7" i="6" s="1"/>
  <c r="K7" i="8" s="1"/>
  <c r="K142" i="6"/>
  <c r="K143" i="6" s="1"/>
  <c r="K37" i="7" l="1"/>
  <c r="K42" i="7" s="1"/>
  <c r="J23" i="7"/>
  <c r="J25" i="7" s="1"/>
  <c r="K40" i="6"/>
  <c r="K23" i="6" s="1"/>
  <c r="K7" i="6" s="1"/>
  <c r="L7" i="8" s="1"/>
  <c r="L37" i="7" l="1"/>
  <c r="L42" i="7" s="1"/>
  <c r="K23" i="7"/>
  <c r="K25" i="7" s="1"/>
</calcChain>
</file>

<file path=xl/comments1.xml><?xml version="1.0" encoding="utf-8"?>
<comments xmlns="http://schemas.openxmlformats.org/spreadsheetml/2006/main">
  <authors>
    <author>vvg</author>
  </authors>
  <commentList>
    <comment ref="A1" authorId="0" shapeId="0">
      <text>
        <r>
          <rPr>
            <b/>
            <sz val="9"/>
            <color indexed="81"/>
            <rFont val="Tahoma"/>
            <family val="2"/>
            <charset val="186"/>
          </rPr>
          <t>vvg:</t>
        </r>
        <r>
          <rPr>
            <sz val="9"/>
            <color indexed="81"/>
            <rFont val="Tahoma"/>
            <family val="2"/>
            <charset val="186"/>
          </rPr>
          <t xml:space="preserve">
Įrašykite pareiškėjo pavadinimą (jeigu tai juridinis asmuo) arba vardą ir pavardę (jeigu tai fizinis asmuo)</t>
        </r>
      </text>
    </comment>
    <comment ref="B18"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24"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0"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6"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45" authorId="0" shapeId="0">
      <text>
        <r>
          <rPr>
            <b/>
            <sz val="9"/>
            <color indexed="81"/>
            <rFont val="Tahoma"/>
            <family val="2"/>
            <charset val="186"/>
          </rPr>
          <t>vvg:</t>
        </r>
        <r>
          <rPr>
            <sz val="9"/>
            <color indexed="81"/>
            <rFont val="Tahoma"/>
            <family val="2"/>
            <charset val="186"/>
          </rPr>
          <t xml:space="preserve">
Apibūdinama planuojama ekonominė veikla, t. y. nurodoma, ką ketinama gaminti ir (arba) kokias paslaugas ketinama teikti. Apibūdinamas gaminamų prekių arba teikiamų paslaugų būtinumas ir išskirtinumas.</t>
        </r>
      </text>
    </comment>
    <comment ref="B46" authorId="0" shapeId="0">
      <text>
        <r>
          <rPr>
            <b/>
            <sz val="9"/>
            <color indexed="81"/>
            <rFont val="Tahoma"/>
            <family val="2"/>
            <charset val="186"/>
          </rPr>
          <t>vvg:</t>
        </r>
        <r>
          <rPr>
            <sz val="9"/>
            <color indexed="81"/>
            <rFont val="Tahoma"/>
            <family val="2"/>
            <charset val="186"/>
          </rPr>
          <t xml:space="preserve">
Taikoma tik socialinio verslo vietos projektams</t>
        </r>
      </text>
    </comment>
    <comment ref="B47" authorId="0" shapeId="0">
      <text>
        <r>
          <rPr>
            <b/>
            <sz val="9"/>
            <color indexed="81"/>
            <rFont val="Tahoma"/>
            <family val="2"/>
            <charset val="186"/>
          </rPr>
          <t>vvg:</t>
        </r>
        <r>
          <rPr>
            <sz val="9"/>
            <color indexed="81"/>
            <rFont val="Tahoma"/>
            <family val="2"/>
            <charset val="186"/>
          </rPr>
          <t xml:space="preserve">
Apibūdinama verslo vykdymo schema (paaiškinamas funkcijų pasiskirstymas tarp pareiškėjo darbuotojų, paaiškinama, kokioms verslą apimančioms veiklos dalims bus samdomi subrangovai ir pan.).</t>
        </r>
      </text>
    </comment>
    <comment ref="B48" authorId="0" shapeId="0">
      <text>
        <r>
          <rPr>
            <b/>
            <sz val="9"/>
            <color indexed="81"/>
            <rFont val="Tahoma"/>
            <family val="2"/>
            <charset val="186"/>
          </rPr>
          <t>vvg:</t>
        </r>
        <r>
          <rPr>
            <sz val="9"/>
            <color indexed="81"/>
            <rFont val="Tahoma"/>
            <family val="2"/>
            <charset val="186"/>
          </rPr>
          <t xml:space="preserve">
Nurodomas tikslus adresas (savivaldybė, seniūnija, gatvė, namo Nr., buto Nr.); žemės sklypo, kuriame bus vykdomas verslas arba ant kurio stovi pastatai ir kuriuose bus vykdomas verslas, unikalus Nr. pagal VĮ Registrų centro Nekilnojamojo turto registro duomenis; pastato, kuriame bus vykdomas verslas, unikalus Nr. pagal VĮ Registrų centro Nekilnojamojo turto registro duomenis.</t>
        </r>
      </text>
    </comment>
    <comment ref="C51" authorId="0" shapeId="0">
      <text>
        <r>
          <rPr>
            <b/>
            <sz val="9"/>
            <color indexed="81"/>
            <rFont val="Tahoma"/>
            <family val="2"/>
            <charset val="186"/>
          </rPr>
          <t>vvg:</t>
        </r>
        <r>
          <rPr>
            <sz val="9"/>
            <color indexed="81"/>
            <rFont val="Tahoma"/>
            <family val="2"/>
            <charset val="186"/>
          </rPr>
          <t xml:space="preserve">
Užpildyti, jei pasirenkama „Kita:“</t>
        </r>
      </text>
    </comment>
    <comment ref="C55" authorId="0" shapeId="0">
      <text>
        <r>
          <rPr>
            <b/>
            <sz val="9"/>
            <color indexed="81"/>
            <rFont val="Tahoma"/>
            <family val="2"/>
            <charset val="186"/>
          </rPr>
          <t>vvg:</t>
        </r>
        <r>
          <rPr>
            <sz val="9"/>
            <color indexed="81"/>
            <rFont val="Tahoma"/>
            <family val="2"/>
            <charset val="186"/>
          </rPr>
          <t xml:space="preserve">
Užpildyti, jei pasirenkama „Kita:“</t>
        </r>
      </text>
    </comment>
    <comment ref="B56" authorId="0" shapeId="0">
      <text>
        <r>
          <rPr>
            <b/>
            <sz val="9"/>
            <color indexed="81"/>
            <rFont val="Tahoma"/>
            <family val="2"/>
            <charset val="186"/>
          </rPr>
          <t>vvg:</t>
        </r>
        <r>
          <rPr>
            <sz val="9"/>
            <color indexed="81"/>
            <rFont val="Tahoma"/>
            <family val="2"/>
            <charset val="186"/>
          </rPr>
          <t xml:space="preserve">
Susietumas vertinamas pagal Lietuvos Respublikos smulkaus ir vidutinio verslo plėtros įstatymo 2 str. 12 d. </t>
        </r>
      </text>
    </comment>
    <comment ref="B57" authorId="0" shapeId="0">
      <text>
        <r>
          <rPr>
            <b/>
            <sz val="9"/>
            <color indexed="81"/>
            <rFont val="Tahoma"/>
            <family val="2"/>
            <charset val="186"/>
          </rPr>
          <t>vvg:</t>
        </r>
        <r>
          <rPr>
            <sz val="9"/>
            <color indexed="81"/>
            <rFont val="Tahoma"/>
            <family val="2"/>
            <charset val="186"/>
          </rPr>
          <t xml:space="preserve">
Vadovaujamasi Lietuvos Respublikos smulkaus ir vidutinio verslo plėtros įstatymo 3–4 str., taip pat Vietos projektų administravimo taisyklių 29.3 papunkčiu.</t>
        </r>
      </text>
    </comment>
  </commentList>
</comments>
</file>

<file path=xl/comments2.xml><?xml version="1.0" encoding="utf-8"?>
<comments xmlns="http://schemas.openxmlformats.org/spreadsheetml/2006/main">
  <authors>
    <author>vvg</author>
  </authors>
  <commentList>
    <comment ref="C4" authorId="0" shapeId="0">
      <text>
        <r>
          <rPr>
            <b/>
            <sz val="9"/>
            <color indexed="81"/>
            <rFont val="Tahoma"/>
            <family val="2"/>
            <charset val="186"/>
          </rPr>
          <t>vvg:</t>
        </r>
        <r>
          <rPr>
            <sz val="9"/>
            <color indexed="81"/>
            <rFont val="Tahoma"/>
            <family val="2"/>
            <charset val="186"/>
          </rPr>
          <t xml:space="preserve">
Pagal Vidutinio metų sąrašinio darbuotojų skaičiaus apskaičiavimo metodiką, nustatytą Smulkiojo ir vidutinio verslo subjekto vidutinio metų sąrašinio darbuotojų skaičiaus nustatymo tvarkos apraše, patvirtintame Lietuvos Respublikos ūkio ministro 2008 m. kovo 31 d. įsakymu Nr. 4-126 „Dėl Smulkiojo ir vidutinio verslo subjekto vidutinio metų sąrašinio darbuotojų skaičiaus nustatymo tvarkos aprašo patvirtinimo“ (toliau – aprašas). Jeigu vietos projekto paraiška teikiama sausio mėnesį, vidutinis sąrašinis darbuotojų skaičius skaičiuojamas pagal ataskaitinių metų duomenis, jeigu vietos projekto paraiška teikiama vasario–gruodžio mėnesiais, vidutinis sąrašinis darbuotojų skaičius skaičiuojamas pagal einamųjų metų praėjusių mėnesių duomenis, naudojant aprašo 7 punkte nustatytą vidutinio sąrašinio darbuotojų nustatymo būdą.</t>
        </r>
      </text>
    </comment>
    <comment ref="D4" authorId="0" shapeId="0">
      <text>
        <r>
          <rPr>
            <b/>
            <sz val="9"/>
            <color indexed="81"/>
            <rFont val="Tahoma"/>
            <family val="2"/>
            <charset val="186"/>
          </rPr>
          <t>vvg:</t>
        </r>
        <r>
          <rPr>
            <sz val="9"/>
            <color indexed="81"/>
            <rFont val="Tahoma"/>
            <family val="2"/>
            <charset val="186"/>
          </rPr>
          <t xml:space="preserve">
Pateikta informacija turi atitikti vietos projekto paraiškos 6 lentelėje pateiktus duomenis ir jiems neprieštarauti (vnt.). Nurodomas etatų skaičius.</t>
        </r>
      </text>
    </comment>
    <comment ref="C5" authorId="0" shapeId="0">
      <text>
        <r>
          <rPr>
            <b/>
            <sz val="9"/>
            <color indexed="81"/>
            <rFont val="Tahoma"/>
            <family val="2"/>
            <charset val="186"/>
          </rPr>
          <t>vvg:</t>
        </r>
        <r>
          <rPr>
            <sz val="9"/>
            <color indexed="81"/>
            <rFont val="Tahoma"/>
            <family val="2"/>
            <charset val="186"/>
          </rPr>
          <t xml:space="preserve">
Nurodomi pareigybių pavadinimai.</t>
        </r>
      </text>
    </comment>
    <comment ref="D5" authorId="0" shapeId="0">
      <text>
        <r>
          <rPr>
            <b/>
            <sz val="9"/>
            <color indexed="81"/>
            <rFont val="Tahoma"/>
            <family val="2"/>
            <charset val="186"/>
          </rPr>
          <t>vvg:</t>
        </r>
        <r>
          <rPr>
            <sz val="9"/>
            <color indexed="81"/>
            <rFont val="Tahoma"/>
            <family val="2"/>
            <charset val="186"/>
          </rPr>
          <t xml:space="preserve">
Nurodomi pareigybių pavadinimai.</t>
        </r>
      </text>
    </comment>
    <comment ref="C6" authorId="0" shapeId="0">
      <text>
        <r>
          <rPr>
            <b/>
            <sz val="9"/>
            <color indexed="81"/>
            <rFont val="Tahoma"/>
            <family val="2"/>
            <charset val="186"/>
          </rPr>
          <t>vvg:</t>
        </r>
        <r>
          <rPr>
            <sz val="9"/>
            <color indexed="81"/>
            <rFont val="Tahoma"/>
            <family val="2"/>
            <charset val="186"/>
          </rPr>
          <t xml:space="preserve">
Pateikiamas praėjusių metų vidurkis skaičiuojant nuo paraiškos pateikimo dienos (Eur).</t>
        </r>
      </text>
    </comment>
    <comment ref="D6" authorId="0" shapeId="0">
      <text>
        <r>
          <rPr>
            <b/>
            <sz val="9"/>
            <color indexed="81"/>
            <rFont val="Tahoma"/>
            <family val="2"/>
            <charset val="186"/>
          </rPr>
          <t>vvg:</t>
        </r>
        <r>
          <rPr>
            <sz val="9"/>
            <color indexed="81"/>
            <rFont val="Tahoma"/>
            <family val="2"/>
            <charset val="186"/>
          </rPr>
          <t xml:space="preserve">
Pateikiamas planuojamas metinis vidurkis skaičiuojant nuo vietos projekto įgyvendinimo pabaigos (Eur). </t>
        </r>
      </text>
    </comment>
    <comment ref="C7" authorId="0" shapeId="0">
      <text>
        <r>
          <rPr>
            <b/>
            <sz val="9"/>
            <color indexed="81"/>
            <rFont val="Tahoma"/>
            <family val="2"/>
            <charset val="186"/>
          </rPr>
          <t>vvg:</t>
        </r>
        <r>
          <rPr>
            <sz val="9"/>
            <color indexed="81"/>
            <rFont val="Tahoma"/>
            <family val="2"/>
            <charset val="186"/>
          </rPr>
          <t xml:space="preserve">
Nurodomas adresas ir nekilnojamojo turto unikalų (-ius) Nr., esama būklė, sąsajos su verslo vykdymu, pateikiamas paaiškinimas, ar bus investuojama į jį iš prašomų paramos vietos projektui įgyvendinti lėšų.</t>
        </r>
      </text>
    </comment>
    <comment ref="D7" authorId="0" shapeId="0">
      <text>
        <r>
          <rPr>
            <b/>
            <sz val="9"/>
            <color indexed="81"/>
            <rFont val="Tahoma"/>
            <family val="2"/>
            <charset val="186"/>
          </rPr>
          <t>vvg:</t>
        </r>
        <r>
          <rPr>
            <sz val="9"/>
            <color indexed="81"/>
            <rFont val="Tahoma"/>
            <family val="2"/>
            <charset val="186"/>
          </rPr>
          <t xml:space="preserve">
Nurodomas adresas, būklė po projekto įgyvendinimo, sąsajos su verslo vykdymu, pateikiamas paaiškinimas, kas bus atlikta paramos vietos projektui įgyvendinti lėšomis.</t>
        </r>
      </text>
    </comment>
    <comment ref="C8" authorId="0" shapeId="0">
      <text>
        <r>
          <rPr>
            <b/>
            <sz val="9"/>
            <color indexed="81"/>
            <rFont val="Tahoma"/>
            <family val="2"/>
            <charset val="186"/>
          </rPr>
          <t>vvg:</t>
        </r>
        <r>
          <rPr>
            <sz val="9"/>
            <color indexed="81"/>
            <rFont val="Tahoma"/>
            <family val="2"/>
            <charset val="186"/>
          </rPr>
          <t xml:space="preserve">
Nurodomas unikalus Nr., valdymo pagrindas, adresas, esama būklė, sąsajos su verslo vykdymu, pateikiamas paaiškinimas, ar bus investuojama į jį iš prašomų paramos vietos projektui įgyvendinti lėšų.</t>
        </r>
      </text>
    </comment>
    <comment ref="D8" authorId="0" shapeId="0">
      <text>
        <r>
          <rPr>
            <b/>
            <sz val="9"/>
            <color indexed="81"/>
            <rFont val="Tahoma"/>
            <family val="2"/>
            <charset val="186"/>
          </rPr>
          <t>vvg:</t>
        </r>
        <r>
          <rPr>
            <sz val="9"/>
            <color indexed="81"/>
            <rFont val="Tahoma"/>
            <family val="2"/>
            <charset val="186"/>
          </rPr>
          <t xml:space="preserve">
Nurodomas valdymo pagrindas, adresas, būklė po projekto įgyvendinimo, sąsajos su verslo vykdymu, pateikiamas paaiškinimas, kas bus atlikta paramos vietos projektui įgyvendinti lėšomis.</t>
        </r>
      </text>
    </comment>
    <comment ref="C9" authorId="0" shapeId="0">
      <text>
        <r>
          <rPr>
            <b/>
            <sz val="9"/>
            <color indexed="81"/>
            <rFont val="Tahoma"/>
            <family val="2"/>
            <charset val="186"/>
          </rPr>
          <t>vvg:</t>
        </r>
        <r>
          <rPr>
            <sz val="9"/>
            <color indexed="81"/>
            <rFont val="Tahoma"/>
            <family val="2"/>
            <charset val="186"/>
          </rPr>
          <t xml:space="preserve">
Nurodoma, kokie įrenginiai, mechanizmai, reikalingi verslui vykdyti jau turimi, paaiškinama jų įsigijimo data ir esama būklė, pagrindžiamas poreikis keisti arba įsigyti naujų. </t>
        </r>
      </text>
    </comment>
    <comment ref="D9" authorId="0" shapeId="0">
      <text>
        <r>
          <rPr>
            <b/>
            <sz val="9"/>
            <color indexed="81"/>
            <rFont val="Tahoma"/>
            <family val="2"/>
            <charset val="186"/>
          </rPr>
          <t>vvg:</t>
        </r>
        <r>
          <rPr>
            <sz val="9"/>
            <color indexed="81"/>
            <rFont val="Tahoma"/>
            <family val="2"/>
            <charset val="186"/>
          </rPr>
          <t xml:space="preserve">
Nurodoma, kokie įrenginiai, mechanizmai bus įsigyti iš paramos vietos projektui įgyvendinti lėšų, kokioms verslo vykdymo veikloms jie bus naudojami.</t>
        </r>
      </text>
    </comment>
    <comment ref="C10" authorId="0" shapeId="0">
      <text>
        <r>
          <rPr>
            <b/>
            <sz val="9"/>
            <color indexed="81"/>
            <rFont val="Tahoma"/>
            <family val="2"/>
            <charset val="186"/>
          </rPr>
          <t>vvg:</t>
        </r>
        <r>
          <rPr>
            <sz val="9"/>
            <color indexed="81"/>
            <rFont val="Tahoma"/>
            <family val="2"/>
            <charset val="186"/>
          </rPr>
          <t xml:space="preserve">
Nurodoma, kokia esama susisiekimo infrastruktūra, paaiškinamas jos tinkamumas verslo plane nurodytoms veikloms vykdyti.</t>
        </r>
      </text>
    </comment>
    <comment ref="D10" authorId="0" shapeId="0">
      <text>
        <r>
          <rPr>
            <b/>
            <sz val="9"/>
            <color indexed="81"/>
            <rFont val="Tahoma"/>
            <family val="2"/>
            <charset val="186"/>
          </rPr>
          <t>vvg:</t>
        </r>
        <r>
          <rPr>
            <sz val="9"/>
            <color indexed="81"/>
            <rFont val="Tahoma"/>
            <family val="2"/>
            <charset val="186"/>
          </rPr>
          <t xml:space="preserve">
Jeigu esamos susisiekimo infrastruktūros būklė nėra tinkama verslo plane nurodytoms veikloms vykdyti, nurodoma, kokiais būdais ši problema bus sprendžiama verslo vykdymo metu (pvz., pagal patvirtintus Regionų plėtros planus susisiekimo infrastruktūrą planuojama sutvarkyti iš kitų ESIF, susisiekimo infrastruktūra bus tvarkoma nuosavomis lėšomis ir pan.).</t>
        </r>
      </text>
    </comment>
    <comment ref="C11" authorId="0" shapeId="0">
      <text>
        <r>
          <rPr>
            <b/>
            <sz val="9"/>
            <color indexed="81"/>
            <rFont val="Tahoma"/>
            <family val="2"/>
            <charset val="186"/>
          </rPr>
          <t>vvg:</t>
        </r>
        <r>
          <rPr>
            <sz val="9"/>
            <color indexed="81"/>
            <rFont val="Tahoma"/>
            <family val="2"/>
            <charset val="186"/>
          </rPr>
          <t xml:space="preserve">
Nurodoma, su kokiais prekių gamybai ir (arba) paslaugų teikimui reikalingais žaliavų tiekėjais pareiškėjas turi sudaręs sutartis: nurodomi pavadinimai ir įmonių kodai (jeigu tai juridiniai asmenys), vardai ir pavardės (jeigu tai fiziniai asmenys).</t>
        </r>
      </text>
    </comment>
    <comment ref="D11" authorId="0" shapeId="0">
      <text>
        <r>
          <rPr>
            <b/>
            <sz val="9"/>
            <color indexed="81"/>
            <rFont val="Tahoma"/>
            <family val="2"/>
            <charset val="186"/>
          </rPr>
          <t>vvg:</t>
        </r>
        <r>
          <rPr>
            <sz val="9"/>
            <color indexed="81"/>
            <rFont val="Tahoma"/>
            <family val="2"/>
            <charset val="186"/>
          </rPr>
          <t xml:space="preserve">
Nurodoma, kokiais būdais ir kokiose rinkose vietos projekto vykdytojas ketina ieškoti naujų tiekėjų, teikiančių prekių gamybai ir (arba) paslaugų teikimui reikalingas žaliavas. </t>
        </r>
      </text>
    </comment>
    <comment ref="C12" authorId="0" shapeId="0">
      <text>
        <r>
          <rPr>
            <b/>
            <sz val="9"/>
            <color indexed="81"/>
            <rFont val="Tahoma"/>
            <family val="2"/>
            <charset val="186"/>
          </rPr>
          <t>vvg:</t>
        </r>
        <r>
          <rPr>
            <sz val="9"/>
            <color indexed="81"/>
            <rFont val="Tahoma"/>
            <family val="2"/>
            <charset val="186"/>
          </rPr>
          <t xml:space="preserve">
Nurodoma, kokie veiksmai, būtini verslo vykdymui, yra atlikti iki paraiškos pateikimo dienos.</t>
        </r>
      </text>
    </comment>
    <comment ref="D12" authorId="0" shapeId="0">
      <text>
        <r>
          <rPr>
            <b/>
            <sz val="9"/>
            <color indexed="81"/>
            <rFont val="Tahoma"/>
            <family val="2"/>
            <charset val="186"/>
          </rPr>
          <t>vvg:</t>
        </r>
        <r>
          <rPr>
            <sz val="9"/>
            <color indexed="81"/>
            <rFont val="Tahoma"/>
            <family val="2"/>
            <charset val="186"/>
          </rPr>
          <t xml:space="preserve">
Paaiškinama, kokie veiksmai bus atliekami vietos projekto įgyvendinimo metu, taip pat kontrolės laikotarpiu.</t>
        </r>
      </text>
    </comment>
    <comment ref="C14" authorId="0" shapeId="0">
      <text>
        <r>
          <rPr>
            <b/>
            <sz val="9"/>
            <color indexed="81"/>
            <rFont val="Tahoma"/>
            <family val="2"/>
            <charset val="186"/>
          </rPr>
          <t>vvg:</t>
        </r>
        <r>
          <rPr>
            <sz val="9"/>
            <color indexed="81"/>
            <rFont val="Tahoma"/>
            <family val="2"/>
            <charset val="186"/>
          </rPr>
          <t xml:space="preserve">
Pateikiama informacija, pagrindžianti paklausos buvimo arba nebuvimo faktą. Teikiant informaciją turi būti atsižvelgiama į šios formos 1.2.4 dalyje nurodytą informaciją apie tikslinę grupę; turi būti pateikiamos nuorodos į informacijos šaltinius, kuriais buvo naudotasi darant išvadas. 
Paaiškinama, ar verslo plane numatytų prekių ir (arba) teikti paslaugų paklausai turi teigiamos arba neigiamos įtakos sezoniškumas, demografiniai, ekonominiai, aplinkosauginiai, socialiniai, kultūriniai veiksniai.</t>
        </r>
      </text>
    </comment>
    <comment ref="D14" authorId="0" shapeId="0">
      <text>
        <r>
          <rPr>
            <b/>
            <sz val="9"/>
            <color indexed="81"/>
            <rFont val="Tahoma"/>
            <family val="2"/>
            <charset val="186"/>
          </rPr>
          <t>vvg:</t>
        </r>
        <r>
          <rPr>
            <sz val="9"/>
            <color indexed="81"/>
            <rFont val="Tahoma"/>
            <family val="2"/>
            <charset val="186"/>
          </rPr>
          <t xml:space="preserve">
Informacija pateikiama šio verslo plano 3 dalyje.</t>
        </r>
      </text>
    </comment>
    <comment ref="C15" authorId="0" shapeId="0">
      <text>
        <r>
          <rPr>
            <b/>
            <sz val="9"/>
            <color indexed="81"/>
            <rFont val="Tahoma"/>
            <family val="2"/>
            <charset val="186"/>
          </rPr>
          <t>vvg:</t>
        </r>
        <r>
          <rPr>
            <sz val="9"/>
            <color indexed="81"/>
            <rFont val="Tahoma"/>
            <family val="2"/>
            <charset val="186"/>
          </rPr>
          <t xml:space="preserve">
Pateikiama informacija, pagrindžianti pasiūlos buvimo arba nebuvimo faktą. Teikiant informaciją turi būti atsižvelgiama į šios formos 1.2.4 dalyje nurodytą informaciją apie tikslinę grupę; turi būti pateikiamos nuorodos į informacijos šaltinius, kuriais buvo naudotasi darant išvadas. 
Turi būti nurodomi pagrindiniai pareiškėjo konkurentai, paaiškinamos konkurentų silpnosios ir stipriosios savybės. 
Paaiškinama, ar verslo plane numatytų prekių ir (arba) teikti paslaugų pasiūlai turi teigiamos arba neigiamos įtakos sezoniškumas, demografiniai, ekonominiai, aplinkosauginiai, socialiniai, kultūriniai veiksniai.</t>
        </r>
      </text>
    </comment>
    <comment ref="D15" authorId="0" shapeId="0">
      <text>
        <r>
          <rPr>
            <b/>
            <sz val="9"/>
            <color indexed="81"/>
            <rFont val="Tahoma"/>
            <family val="2"/>
            <charset val="186"/>
          </rPr>
          <t>vvg:</t>
        </r>
        <r>
          <rPr>
            <sz val="9"/>
            <color indexed="81"/>
            <rFont val="Tahoma"/>
            <family val="2"/>
            <charset val="186"/>
          </rPr>
          <t xml:space="preserve">
Informacija pateikiama šio verslo plano 3 dalyje.</t>
        </r>
      </text>
    </comment>
  </commentList>
</comments>
</file>

<file path=xl/comments3.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Rinkodara – vietos projekto vykdytojo taikomų priemonių sistema, apimanti gaminamos prekės ar teikiamos paslaugos kelią nuo jos idėjos iki vartotojo.</t>
        </r>
      </text>
    </comment>
    <comment ref="B3" authorId="0" shapeId="0">
      <text>
        <r>
          <rPr>
            <b/>
            <sz val="9"/>
            <color indexed="81"/>
            <rFont val="Tahoma"/>
            <family val="2"/>
            <charset val="186"/>
          </rPr>
          <t>vvg:</t>
        </r>
        <r>
          <rPr>
            <sz val="9"/>
            <color indexed="81"/>
            <rFont val="Tahoma"/>
            <family val="2"/>
            <charset val="186"/>
          </rPr>
          <t xml:space="preserve">
Paaiškinama, kokių imsis priemonių vietos projekto vykdytojas, kad jo verslo plane numatytų gaminti prekių ir (arba) teikti paslaugų pasiūla būtų efektyvi, atitinkanti paklausos situaciją ir prisitaikanti prie jos pokyčių, gebanti konkuruoti su esamais rinkos dalyviais. Turi būti nurodomos konkrečios priemonės (pavyzdžiui, verslo plane numatytų gaminti prekių ir (arba) teikti paslaugų paklausą didins pagamintų prekių ar teikiamų paslaugų išskirtinumas, kokybė, vartotojui patraukli ir lanksti kainodara, orientacija į specifinius rinkos segmentus, inovatyvaus paslaugų paketo pasiūla ir pan.).</t>
        </r>
      </text>
    </comment>
    <comment ref="B8" authorId="0" shapeId="0">
      <text>
        <r>
          <rPr>
            <b/>
            <sz val="9"/>
            <color indexed="81"/>
            <rFont val="Tahoma"/>
            <family val="2"/>
            <charset val="186"/>
          </rPr>
          <t>vvg:</t>
        </r>
        <r>
          <rPr>
            <sz val="9"/>
            <color indexed="81"/>
            <rFont val="Tahoma"/>
            <family val="2"/>
            <charset val="186"/>
          </rPr>
          <t xml:space="preserve">
Nurodoma, kokie numatomi prekių ir (arba) paslaugų pardavimo būdai ir vietos, kokiais būdais ir priemonėmis prekės bus pristatomos į pardavimo vietas. </t>
        </r>
      </text>
    </comment>
    <comment ref="B10" authorId="0" shapeId="0">
      <text>
        <r>
          <rPr>
            <b/>
            <sz val="9"/>
            <color indexed="81"/>
            <rFont val="Tahoma"/>
            <family val="2"/>
            <charset val="186"/>
          </rPr>
          <t>vvg:</t>
        </r>
        <r>
          <rPr>
            <sz val="9"/>
            <color indexed="81"/>
            <rFont val="Tahoma"/>
            <family val="2"/>
            <charset val="186"/>
          </rPr>
          <t xml:space="preserve">
Nurodoma, kokios prekių ir (arba) paslaugų pardavimus didinančios priemonės bus taikomos (pvz., reklama internete, įvairios akcijos pardavimo vietose, socialiniuose tinkluose, akcijos viešosiose vietose, dalyvavimas parodose, mugėse ir pan.).</t>
        </r>
      </text>
    </comment>
  </commentList>
</comments>
</file>

<file path=xl/comments4.xml><?xml version="1.0" encoding="utf-8"?>
<comments xmlns="http://schemas.openxmlformats.org/spreadsheetml/2006/main">
  <authors>
    <author>vvg</author>
  </authors>
  <commentList>
    <comment ref="C3" authorId="0" shapeId="0">
      <text>
        <r>
          <rPr>
            <b/>
            <sz val="9"/>
            <color indexed="81"/>
            <rFont val="Tahoma"/>
            <family val="2"/>
            <charset val="186"/>
          </rPr>
          <t>vvg:</t>
        </r>
        <r>
          <rPr>
            <sz val="9"/>
            <color indexed="81"/>
            <rFont val="Tahoma"/>
            <family val="2"/>
            <charset val="186"/>
          </rPr>
          <t xml:space="preserve">
(pildoma verslo plėtros atveju)</t>
        </r>
      </text>
    </comment>
    <comment ref="B8" authorId="0" shapeId="0">
      <text>
        <r>
          <rPr>
            <b/>
            <sz val="9"/>
            <color indexed="81"/>
            <rFont val="Tahoma"/>
            <family val="2"/>
            <charset val="186"/>
          </rPr>
          <t>vvg:</t>
        </r>
        <r>
          <rPr>
            <sz val="9"/>
            <color indexed="81"/>
            <rFont val="Tahoma"/>
            <family val="2"/>
            <charset val="186"/>
          </rPr>
          <t xml:space="preserve">
Ši dalis pildoma, jeigu pareiškėjas gamina prekes. Prekės suprantamos plačiąja prasme (apima gaminamą produkciją, auginamą derlių ir pan.). Jeigu pareiškėjas teikia paslaugas, šios verslo plano eilutės nepildomos. Jeigu pareiškėjas gamina kelių rūšių prekes, šios verslo plano eilutės kiekvienai gaminamai prekei pildomos atskirai, t. y. verslo plano forma atitinkamai turi būti papildoma naujomis eilutėmis. 
Čia ir toliau (žemiau esančiose šios lentelės II stulpelio eilutėse) įrašykite konkrečiai, kas gaminama (užauginama) pagal EVRK (nurodomas EVRK kodas) ir nurodykite mato vienetą (pvz., vnt., kg, t).</t>
        </r>
      </text>
    </comment>
    <comment ref="B28" authorId="0" shapeId="0">
      <text>
        <r>
          <rPr>
            <b/>
            <sz val="9"/>
            <color indexed="81"/>
            <rFont val="Tahoma"/>
            <family val="2"/>
            <charset val="186"/>
          </rPr>
          <t>vvg:</t>
        </r>
        <r>
          <rPr>
            <sz val="9"/>
            <color indexed="81"/>
            <rFont val="Tahoma"/>
            <family val="2"/>
            <charset val="186"/>
          </rPr>
          <t xml:space="preserve">
Ši dalis pildoma, jeigu pareiškėjas teikia paslaugas. Jeigu pareiškėjas gamina prekes, šios verslo plano eilutės nepildomos. Jeigu pareiškėjas numato teikti kelių rūšių paslaugas, šios verslo plano eilutės kiekvienai paslaugai pildomos atskirai, t. y. verslo plano forma atitinkamai turi būti papildoma naujomis eilutėmis. </t>
        </r>
      </text>
    </comment>
    <comment ref="B45" authorId="0" shapeId="0">
      <text>
        <r>
          <rPr>
            <b/>
            <sz val="9"/>
            <color indexed="81"/>
            <rFont val="Tahoma"/>
            <family val="2"/>
            <charset val="186"/>
          </rPr>
          <t>vvg:</t>
        </r>
        <r>
          <rPr>
            <sz val="9"/>
            <color indexed="81"/>
            <rFont val="Tahoma"/>
            <family val="2"/>
            <charset val="186"/>
          </rPr>
          <t xml:space="preserve">
Nurodomos kitos pajamos, kurios sudaro nedidelę dalį pajamų ir nedetalizuojamos</t>
        </r>
      </text>
    </comment>
    <comment ref="B66" authorId="0" shapeId="0">
      <text>
        <r>
          <rPr>
            <b/>
            <sz val="9"/>
            <color indexed="81"/>
            <rFont val="Tahoma"/>
            <family val="2"/>
            <charset val="186"/>
          </rPr>
          <t>vvg:</t>
        </r>
        <r>
          <rPr>
            <sz val="9"/>
            <color indexed="81"/>
            <rFont val="Tahoma"/>
            <family val="2"/>
            <charset val="186"/>
          </rPr>
          <t xml:space="preserve">
Kad gautume teisingus duomenis, pirmiausia turi būti užpildoma turto ir nusidėvėjimo lentelė</t>
        </r>
      </text>
    </comment>
    <comment ref="B70" authorId="0" shapeId="0">
      <text>
        <r>
          <rPr>
            <b/>
            <sz val="9"/>
            <color indexed="81"/>
            <rFont val="Tahoma"/>
            <family val="2"/>
            <charset val="186"/>
          </rPr>
          <t>vvg:</t>
        </r>
        <r>
          <rPr>
            <sz val="9"/>
            <color indexed="81"/>
            <rFont val="Tahoma"/>
            <family val="2"/>
            <charset val="186"/>
          </rPr>
          <t xml:space="preserve">
Ši verslo plano dalis pildoma visais atvejais, jeigu pareiškėjas turi ilgalaikio turto (jeigu pareiškėjas gamina prekes, ar teikia paslaugas, prekiauja)</t>
        </r>
      </text>
    </comment>
  </commentList>
</comments>
</file>

<file path=xl/comments5.xml><?xml version="1.0" encoding="utf-8"?>
<comments xmlns="http://schemas.openxmlformats.org/spreadsheetml/2006/main">
  <authors>
    <author>vvg</author>
  </authors>
  <commentList>
    <comment ref="C12" authorId="0" shapeId="0">
      <text>
        <r>
          <rPr>
            <b/>
            <sz val="9"/>
            <color indexed="81"/>
            <rFont val="Tahoma"/>
            <family val="2"/>
            <charset val="186"/>
          </rPr>
          <t>vvg:</t>
        </r>
        <r>
          <rPr>
            <sz val="9"/>
            <color indexed="81"/>
            <rFont val="Tahoma"/>
            <family val="2"/>
            <charset val="186"/>
          </rPr>
          <t xml:space="preserve">
(pildoma verslo plėtros atveju)</t>
        </r>
      </text>
    </comment>
    <comment ref="B22" authorId="0" shapeId="0">
      <text>
        <r>
          <rPr>
            <b/>
            <sz val="9"/>
            <color indexed="81"/>
            <rFont val="Tahoma"/>
            <family val="2"/>
            <charset val="186"/>
          </rPr>
          <t>vvg:</t>
        </r>
        <r>
          <rPr>
            <sz val="9"/>
            <color indexed="81"/>
            <rFont val="Tahoma"/>
            <family val="2"/>
            <charset val="186"/>
          </rPr>
          <t xml:space="preserve">
(5.2.1+5.2.2+5.2.3–5.2.4–5.2.5)</t>
        </r>
      </text>
    </comment>
    <comment ref="C26" authorId="0" shapeId="0">
      <text>
        <r>
          <rPr>
            <b/>
            <sz val="9"/>
            <color indexed="81"/>
            <rFont val="Tahoma"/>
            <family val="2"/>
            <charset val="186"/>
          </rPr>
          <t>vvg:</t>
        </r>
        <r>
          <rPr>
            <sz val="9"/>
            <color indexed="81"/>
            <rFont val="Tahoma"/>
            <family val="2"/>
            <charset val="186"/>
          </rPr>
          <t xml:space="preserve">
(pildoma verslo plėtros atveju)</t>
        </r>
      </text>
    </comment>
    <comment ref="B32" authorId="0" shapeId="0">
      <text>
        <r>
          <rPr>
            <b/>
            <sz val="9"/>
            <color indexed="81"/>
            <rFont val="Tahoma"/>
            <family val="2"/>
            <charset val="186"/>
          </rPr>
          <t>vvg:</t>
        </r>
        <r>
          <rPr>
            <sz val="9"/>
            <color indexed="81"/>
            <rFont val="Tahoma"/>
            <family val="2"/>
            <charset val="186"/>
          </rPr>
          <t xml:space="preserve">
(5.3.1+5.3.2–5.3.3)</t>
        </r>
      </text>
    </comment>
  </commentList>
</comments>
</file>

<file path=xl/comments6.xml><?xml version="1.0" encoding="utf-8"?>
<comments xmlns="http://schemas.openxmlformats.org/spreadsheetml/2006/main">
  <authors>
    <author>vvg</author>
  </authors>
  <commentList>
    <comment ref="B90" authorId="0" shapeId="0">
      <text>
        <r>
          <rPr>
            <b/>
            <sz val="9"/>
            <color indexed="81"/>
            <rFont val="Tahoma"/>
            <family val="2"/>
            <charset val="186"/>
          </rPr>
          <t>vvg:</t>
        </r>
        <r>
          <rPr>
            <sz val="9"/>
            <color indexed="81"/>
            <rFont val="Tahoma"/>
            <family val="2"/>
            <charset val="186"/>
          </rPr>
          <t xml:space="preserve">
palūkanos; ilgalaikio turto likvidavimo pelnas (nuostolis); gautos palūkanos</t>
        </r>
      </text>
    </comment>
  </commentList>
</comments>
</file>

<file path=xl/comments7.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Pildomi tik tie ekonominio gyvybingumo rodikliai, kurie taikomi konkrečios priemonės ir (arba) veiklos srities atveju. </t>
        </r>
      </text>
    </comment>
  </commentList>
</comments>
</file>

<file path=xl/sharedStrings.xml><?xml version="1.0" encoding="utf-8"?>
<sst xmlns="http://schemas.openxmlformats.org/spreadsheetml/2006/main" count="1092" uniqueCount="703">
  <si>
    <t>1.</t>
  </si>
  <si>
    <t>BENDROJI INFORMACIJA</t>
  </si>
  <si>
    <t>1.1.</t>
  </si>
  <si>
    <t>Informacija apie planuojamo verslo rūšį</t>
  </si>
  <si>
    <t>1.1.1.</t>
  </si>
  <si>
    <t>Planuojamo verslo rūšis pagal pareiškėją</t>
  </si>
  <si>
    <t>1.1.2.</t>
  </si>
  <si>
    <t>Planuojamo verslo rūšis pagal verslo vykdymo laiką</t>
  </si>
  <si>
    <t>1.1.3.</t>
  </si>
  <si>
    <t>Planuojamo verslo rūšis pagal sektorių</t>
  </si>
  <si>
    <t>1.1.4.</t>
  </si>
  <si>
    <t>Planuojamo verslo rūšis pagal veiklos formą</t>
  </si>
  <si>
    <t>EVRK sekcija</t>
  </si>
  <si>
    <t>EVRK skyrius</t>
  </si>
  <si>
    <t>EVRK grupė</t>
  </si>
  <si>
    <t>EVRK klasė</t>
  </si>
  <si>
    <t>EVRK poklasis</t>
  </si>
  <si>
    <t>pavadinimas</t>
  </si>
  <si>
    <t>1.1.6.</t>
  </si>
  <si>
    <t>1.2.</t>
  </si>
  <si>
    <t>Bendra informacija apie verslo idėją</t>
  </si>
  <si>
    <t>1.2.1.</t>
  </si>
  <si>
    <t xml:space="preserve">Verslo idėjos aprašymas </t>
  </si>
  <si>
    <t>1.2.1.1.</t>
  </si>
  <si>
    <t>Planuojamos ekonominės veiklos apibūdinimas</t>
  </si>
  <si>
    <t>1.2.1.2.</t>
  </si>
  <si>
    <t>Planuojamos socialinės veiklos apibūdinimas</t>
  </si>
  <si>
    <t>1.2.2.</t>
  </si>
  <si>
    <t>Verslo vykdymo modelis</t>
  </si>
  <si>
    <t>1.2.3.</t>
  </si>
  <si>
    <t>Verslo vykdymo vieta</t>
  </si>
  <si>
    <t>1.2.4.</t>
  </si>
  <si>
    <t>Pagrindinė verslo tikslinė grupė – potencialūs klientai</t>
  </si>
  <si>
    <t>1.2.5.</t>
  </si>
  <si>
    <t>Pagrindinės verslo tikslinės grupės – potencialių klientų gyvenamoji arba buveinės vieta</t>
  </si>
  <si>
    <t>1.3.</t>
  </si>
  <si>
    <t>Informacija apie pareiškėją – ūkio subjektą</t>
  </si>
  <si>
    <t>1.3.1.</t>
  </si>
  <si>
    <t>Pareiškėjas – ūkio subjektas pagal teisinę formą</t>
  </si>
  <si>
    <t>1.3.2.</t>
  </si>
  <si>
    <t>Pareiškėjas – ūkio subjektas pagal savarankiškumą</t>
  </si>
  <si>
    <t>1.3.3.</t>
  </si>
  <si>
    <t xml:space="preserve">Pagrindimas: </t>
  </si>
  <si>
    <t>Pareiškėjas – ūkio subjektas pagal verslo vykdymo patirtį</t>
  </si>
  <si>
    <t>Planuojamo verslo rūšis pagal ekonominės veiklos rūšį</t>
  </si>
  <si>
    <t>2.</t>
  </si>
  <si>
    <t>ESAMOS SITUACIJOS (IŠSKYRUS EKONOMINĘ) ANALIZĖ IR PROGNOZUOJAMAS POKYTIS PO PARAMOS VIETOS PROJEKTUI ĮGYVENDINTI SKYRIMO IKI KONTROLĖS LAIKOTARPIO PABAIGOS</t>
  </si>
  <si>
    <t>I</t>
  </si>
  <si>
    <t>II</t>
  </si>
  <si>
    <t>III</t>
  </si>
  <si>
    <t>IV</t>
  </si>
  <si>
    <t xml:space="preserve">Eil. Nr. </t>
  </si>
  <si>
    <t>Reikšmė</t>
  </si>
  <si>
    <t>Situacija vietos projekto paraiškos pateikimo metu</t>
  </si>
  <si>
    <t>Situacija vietos projekto įgyvendinimo pabaigoje ir kontrolės laikotarpiu</t>
  </si>
  <si>
    <t>2.1.</t>
  </si>
  <si>
    <t>Vidaus situacija – pareiškėjo turimi ištekliai (išskyrus finansinius)</t>
  </si>
  <si>
    <t>2.1.1.</t>
  </si>
  <si>
    <t>Darbuotojų (etatų) skaičius</t>
  </si>
  <si>
    <t>2.1.2.</t>
  </si>
  <si>
    <t>Darbuotojų pareigybės</t>
  </si>
  <si>
    <t>2.1.3.</t>
  </si>
  <si>
    <t>2.1.4.</t>
  </si>
  <si>
    <t>Nuosavybės teise valdomas nekilnojamasis turtas, tiesiogiai susijęs su verslo vykdymu</t>
  </si>
  <si>
    <t>2.1.5.</t>
  </si>
  <si>
    <t>Kitais pagrindais valdomas nekilnojamasis turtas, tiesiogiai susijęs su verslo vykdymu</t>
  </si>
  <si>
    <t>2.1.6.</t>
  </si>
  <si>
    <t>Įrenginiai, mechanizmai, reikalingi verslui vykdyti</t>
  </si>
  <si>
    <t>2.1.7.</t>
  </si>
  <si>
    <t>Susisiekimo ir privažiavimo galimybės prie verslo vykdymo vietos</t>
  </si>
  <si>
    <t>2.1.8.</t>
  </si>
  <si>
    <t>Tiekėjai, tiekiantys prekių gamybai ir (arba) paslaugų teikimui reikalingas žaliavas</t>
  </si>
  <si>
    <t>2.1.9.</t>
  </si>
  <si>
    <t>Atlikti veiksmai, būtini verslo vykdymui</t>
  </si>
  <si>
    <t>2.2.</t>
  </si>
  <si>
    <t>Išorės situacija – rinkos analizė</t>
  </si>
  <si>
    <t>2.2.1.</t>
  </si>
  <si>
    <t>2.2.2.</t>
  </si>
  <si>
    <r>
      <t>Darbuotojų vidutinis metinis darbo užmokestis (</t>
    </r>
    <r>
      <rPr>
        <i/>
        <sz val="11"/>
        <color theme="1"/>
        <rFont val="Calibri"/>
        <family val="2"/>
        <charset val="186"/>
        <scheme val="minor"/>
      </rPr>
      <t xml:space="preserve">bruto </t>
    </r>
    <r>
      <rPr>
        <sz val="11"/>
        <color theme="1"/>
        <rFont val="Calibri"/>
        <family val="2"/>
        <charset val="186"/>
        <scheme val="minor"/>
      </rPr>
      <t xml:space="preserve">ir </t>
    </r>
    <r>
      <rPr>
        <i/>
        <sz val="11"/>
        <color theme="1"/>
        <rFont val="Calibri"/>
        <family val="2"/>
        <charset val="186"/>
        <scheme val="minor"/>
      </rPr>
      <t xml:space="preserve">neto, </t>
    </r>
    <r>
      <rPr>
        <sz val="11"/>
        <color theme="1"/>
        <rFont val="Calibri"/>
        <family val="2"/>
        <charset val="186"/>
        <scheme val="minor"/>
      </rPr>
      <t>Eur)</t>
    </r>
  </si>
  <si>
    <r>
      <t xml:space="preserve">Paklausos analizė. </t>
    </r>
    <r>
      <rPr>
        <sz val="11"/>
        <color theme="1"/>
        <rFont val="Calibri"/>
        <family val="2"/>
        <charset val="186"/>
        <scheme val="minor"/>
      </rPr>
      <t>Verslo plane numatytų gaminti prekių ir (arba) teikti paslaugų paklausos analizė.</t>
    </r>
  </si>
  <si>
    <r>
      <t>Pasiūlos analizė.</t>
    </r>
    <r>
      <rPr>
        <sz val="11"/>
        <color theme="1"/>
        <rFont val="Calibri"/>
        <family val="2"/>
        <charset val="186"/>
        <scheme val="minor"/>
      </rPr>
      <t xml:space="preserve"> Verslo plane numatytų gaminti prekių ir (arba) teikti paslaugų pasiūlos analizė (konkurencinė aplinka).</t>
    </r>
  </si>
  <si>
    <t>VERSLO PLANAS</t>
  </si>
  <si>
    <t>3.</t>
  </si>
  <si>
    <t>RINKODARA – IKI KONTROLĖS LAIKOTARPIO PABAIGOS TAIKOMOS PRIEMONĖS</t>
  </si>
  <si>
    <t>3.1.</t>
  </si>
  <si>
    <t>Planuojamų gaminti prekių ir (arba) planuojamų teikti paslaugų vieta rinkoje</t>
  </si>
  <si>
    <t>3.1.1.</t>
  </si>
  <si>
    <t>3.2.</t>
  </si>
  <si>
    <t>Planuojamų gaminti prekių ir (arba) planuojamų teikti paslaugų kainodara</t>
  </si>
  <si>
    <t>3.2.1.</t>
  </si>
  <si>
    <t>Pagrindinės verslo tikslinės grupės – potencialių klientų vidutinės mėnesinės pajamos, atsižvelgiant į gaminamų prekių ir (arba) planuojamų teikti paslaugų pobūdį</t>
  </si>
  <si>
    <t>3.2.2.</t>
  </si>
  <si>
    <t>Planuojamų gaminti prekių ir (arba) planuojamų teikti paslaugų kaina ir jos sudarymo pagrindimas</t>
  </si>
  <si>
    <t>3.3.</t>
  </si>
  <si>
    <t>Planuojamų gaminti prekių paskirstymo būdai, pardavimo vietos ir (arba) planuojamų teikti paslaugų vieta</t>
  </si>
  <si>
    <t>3.3.1.</t>
  </si>
  <si>
    <t>3.4.</t>
  </si>
  <si>
    <t>Planuojamų gaminti prekių ir (arba) planuojamų teikti paslaugų pardavimų skatinimas</t>
  </si>
  <si>
    <t>3.4.1.</t>
  </si>
  <si>
    <t>4.</t>
  </si>
  <si>
    <t>ESAMOS EKONOMINĖS SITUACIJOS ANALIZĖ IR PROGNOZUOJAMAS POKYTIS PO PARAMOS VIETOS PROJEKTUI ĮGYVENDINTI SKYRIMO</t>
  </si>
  <si>
    <t>V</t>
  </si>
  <si>
    <t>VI</t>
  </si>
  <si>
    <t>VII</t>
  </si>
  <si>
    <t>VIII</t>
  </si>
  <si>
    <t>IX</t>
  </si>
  <si>
    <t>X</t>
  </si>
  <si>
    <t>Eil. Nr.</t>
  </si>
  <si>
    <t>Reikšmės</t>
  </si>
  <si>
    <t>Verslo plano įgyvendinimo laikotarpis</t>
  </si>
  <si>
    <t>Kontrolės laikotarpis</t>
  </si>
  <si>
    <t>I metai</t>
  </si>
  <si>
    <t>II metai</t>
  </si>
  <si>
    <t>III metai</t>
  </si>
  <si>
    <t>IV metai</t>
  </si>
  <si>
    <t>V metai</t>
  </si>
  <si>
    <t>4.1.</t>
  </si>
  <si>
    <t>PAREIŠKĖJO PAJAMOS IŠ EKONOMINĖS VEIKLOS (PAGAL EVRK) (EUR)</t>
  </si>
  <si>
    <t>4.1.1.</t>
  </si>
  <si>
    <t>Gautos pajamos (Eur)</t>
  </si>
  <si>
    <t>4.1.2.</t>
  </si>
  <si>
    <t>Teikiamos ir planuojamos teikti paslaugos</t>
  </si>
  <si>
    <t>4.2.</t>
  </si>
  <si>
    <t>4.2.1.</t>
  </si>
  <si>
    <t>4.2.2.</t>
  </si>
  <si>
    <t>4.2.3.</t>
  </si>
  <si>
    <t>Veiklos sąnaudos</t>
  </si>
  <si>
    <t>4.3.</t>
  </si>
  <si>
    <t>INFORMACIJA APIE ILGALAIKĮ TURTĄ (EUR)</t>
  </si>
  <si>
    <t>4.3.1.</t>
  </si>
  <si>
    <t>4.3.2.</t>
  </si>
  <si>
    <t>Žemė</t>
  </si>
  <si>
    <t>Pastatai ir statiniai</t>
  </si>
  <si>
    <t>Transporto priemonės</t>
  </si>
  <si>
    <t>XI</t>
  </si>
  <si>
    <t>Parduotos paslaugos vidutinis įkainis (Eur už mato vnt.)</t>
  </si>
  <si>
    <t>5.</t>
  </si>
  <si>
    <t>5.1.</t>
  </si>
  <si>
    <t>Pareiškėjo turimos paskolos ir (arba) išperkamoji nuoma (lizingas), Eur</t>
  </si>
  <si>
    <t>5.1.1.</t>
  </si>
  <si>
    <t>Paskolos ir (arba) lizingo davėjas</t>
  </si>
  <si>
    <t xml:space="preserve">Grąžinimo terminas </t>
  </si>
  <si>
    <t>&lt;...&gt;</t>
  </si>
  <si>
    <t>Iš viso:</t>
  </si>
  <si>
    <t>5.2.</t>
  </si>
  <si>
    <t>Pareiškėjo turimų paskolų valdymas, Eur</t>
  </si>
  <si>
    <t>5.2.1.</t>
  </si>
  <si>
    <t>Paskolų likutis laikotarpio pradžioje:</t>
  </si>
  <si>
    <t>5.2.1.1.</t>
  </si>
  <si>
    <t>ilgalaikė paskola</t>
  </si>
  <si>
    <t>5.2.1.2.</t>
  </si>
  <si>
    <t>trumpalaikė paskola</t>
  </si>
  <si>
    <t>5.2.2.</t>
  </si>
  <si>
    <t>Investicinės paskolos paėmimas</t>
  </si>
  <si>
    <t>5.2.3.</t>
  </si>
  <si>
    <t>Trumpalaikės paskolos paėmimas</t>
  </si>
  <si>
    <t>5.2.4.</t>
  </si>
  <si>
    <t>Investicinės paskolos grąžinimas</t>
  </si>
  <si>
    <t>5.2.5.</t>
  </si>
  <si>
    <t>Trumpalaikės paskolos grąžinimas</t>
  </si>
  <si>
    <t>5.2.6.</t>
  </si>
  <si>
    <t>5.2.7.</t>
  </si>
  <si>
    <t>Paskolų palūkanų mokėjimas</t>
  </si>
  <si>
    <t>5.3.</t>
  </si>
  <si>
    <t>Pareiškėjo turimos išperkamosios nuomos (lizingo) valdymas, Eur</t>
  </si>
  <si>
    <t>5.3.1.</t>
  </si>
  <si>
    <t>Nesumokėtos išperkamosios nuomos dalis laikotarpio pradžioje</t>
  </si>
  <si>
    <t>5.3.2.</t>
  </si>
  <si>
    <t>Suteikta išperkamosios nuomos suma</t>
  </si>
  <si>
    <t>5.3.3.</t>
  </si>
  <si>
    <t>Sumokėta išperkamosios nuomos dalis</t>
  </si>
  <si>
    <t>5.3.4.</t>
  </si>
  <si>
    <t>5.3.5.</t>
  </si>
  <si>
    <t>Išperkamosios nuomos palūkanų mokėjimas</t>
  </si>
  <si>
    <t>6.</t>
  </si>
  <si>
    <t>BALANSO PROGNOZĖS</t>
  </si>
  <si>
    <t>TURTAS</t>
  </si>
  <si>
    <t>A.</t>
  </si>
  <si>
    <t>ILGALAIKIS TURTAS</t>
  </si>
  <si>
    <t>NEMATERIALUSIS TURTAS</t>
  </si>
  <si>
    <t>1.4.</t>
  </si>
  <si>
    <t>1.5.</t>
  </si>
  <si>
    <t>1.6.</t>
  </si>
  <si>
    <t>Sumokėti avansai</t>
  </si>
  <si>
    <t>MATERIALUSIS TURTAS</t>
  </si>
  <si>
    <t>2.3.</t>
  </si>
  <si>
    <t>Mašinos ir įranga</t>
  </si>
  <si>
    <t>2.4.</t>
  </si>
  <si>
    <t>2.5.</t>
  </si>
  <si>
    <t>2.6.</t>
  </si>
  <si>
    <t>Investicinis turtas</t>
  </si>
  <si>
    <t>2.7.</t>
  </si>
  <si>
    <t>Sumokėti avansai ir vykdomi materialiojo turto statybos (gamybos) darbai</t>
  </si>
  <si>
    <t>FINANSINIS TURTAS</t>
  </si>
  <si>
    <t>Įmonių grupės įmonių akcijos</t>
  </si>
  <si>
    <t xml:space="preserve">4. </t>
  </si>
  <si>
    <t>KITAS ILGALAIKIS TURTAS</t>
  </si>
  <si>
    <t>Atidėtojo pelno mokesčio turtas</t>
  </si>
  <si>
    <t>Biologinis turtas</t>
  </si>
  <si>
    <t>Kitas turtas</t>
  </si>
  <si>
    <t>B.</t>
  </si>
  <si>
    <t>TRUMPALAIKIS TURTAS</t>
  </si>
  <si>
    <t>ATSARGOS</t>
  </si>
  <si>
    <t>Žaliavos, medžiagos ir komplektavimo detalės</t>
  </si>
  <si>
    <t>Nebaigta produkcija ir vykdomi darbai</t>
  </si>
  <si>
    <t>Produkcija</t>
  </si>
  <si>
    <t>Pirktos prekės, skirtos perparduoti</t>
  </si>
  <si>
    <t>Ilgalaikis materialusis turtas, skirtas parduoti</t>
  </si>
  <si>
    <t>1.7.</t>
  </si>
  <si>
    <t>PER VIENUS METUS GAUTINOS SUMOS</t>
  </si>
  <si>
    <t>Pirkėjų skolos</t>
  </si>
  <si>
    <t>Įmonių grupės įmonių skolos</t>
  </si>
  <si>
    <t>Asocijuotųjų įmonių skolos</t>
  </si>
  <si>
    <t>Kitos gautinos sumos</t>
  </si>
  <si>
    <t>Kitos investicijos</t>
  </si>
  <si>
    <t>PINIGAI IR PINIGŲ EKVIVALENTAI</t>
  </si>
  <si>
    <t>C.</t>
  </si>
  <si>
    <t>ATEINANČIŲ LAIKOTARPIŲ SĄNAUDOS IR SUKAUPTOS PAJAMOS</t>
  </si>
  <si>
    <t>NUOSAVAS KAPITALAS IR ĮSIPAREIGOJIMAI</t>
  </si>
  <si>
    <t xml:space="preserve">D. </t>
  </si>
  <si>
    <t>NUOSAVAS KAPITALAS</t>
  </si>
  <si>
    <t xml:space="preserve">1. </t>
  </si>
  <si>
    <t>KAPITALAS</t>
  </si>
  <si>
    <t>Įstatinis (pasirašytasis) arba pagrindinis kapitalas</t>
  </si>
  <si>
    <t>NEPASKIRSTYTASIS PELNAS (NUOSTOLIAI)</t>
  </si>
  <si>
    <t>Ataskaitinių metų pelnas (nuostoliai)</t>
  </si>
  <si>
    <t>Ankstesnių metų pelnas (nuostoliai)</t>
  </si>
  <si>
    <t>E.</t>
  </si>
  <si>
    <t>DOTACIJOS, SUBSIDIJOS</t>
  </si>
  <si>
    <t>F.</t>
  </si>
  <si>
    <t>ATIDĖJINIAI</t>
  </si>
  <si>
    <t>G.</t>
  </si>
  <si>
    <t>MOKĖTINOS SUMOS IR KITI ĮSIPAREIGOJIMAI</t>
  </si>
  <si>
    <t>PO VIENŲ METŲ MOKĖTINOS SUMOS IR KITI ILGALAIKIAI ĮSIPAREIGOJIMAI</t>
  </si>
  <si>
    <t>Skolos kredito įstaigoms</t>
  </si>
  <si>
    <t>Gauti avansai</t>
  </si>
  <si>
    <t>Skolos tiekėjams</t>
  </si>
  <si>
    <t>1.8.</t>
  </si>
  <si>
    <t>Kitos mokėtinos sumos ir ilgalaikiai įsipareigojimai</t>
  </si>
  <si>
    <t>PER VIENUS METUS MOKĖTINOS SUMOS IR KITI TRUMPALAIKIAI ĮSIPAREIGOJIMAI</t>
  </si>
  <si>
    <t>Pelno mokesčio įsipareigojimai</t>
  </si>
  <si>
    <t>Su darbo santykiais susiję įsipareigojimai</t>
  </si>
  <si>
    <t>Kitos mokėtinos sumos ir trumpalaikiai įsipareigojimai</t>
  </si>
  <si>
    <t>H.</t>
  </si>
  <si>
    <t>SUKAUPTOS SĄNAUDOS IR ATEINANČIŲ LAIKOTARPIŲ PAJAMOS</t>
  </si>
  <si>
    <t>PELNO (NUOSTOLIŲ) PROGNOZĖS</t>
  </si>
  <si>
    <t>Pardavimo pajamos</t>
  </si>
  <si>
    <t>Pardavimo savikaina</t>
  </si>
  <si>
    <t>BENDRASIS PELNAS (NUOSTOLIAI)</t>
  </si>
  <si>
    <t>Pardavimo sąnaudos</t>
  </si>
  <si>
    <t>Bendrosios ir administracinės sąnaudos</t>
  </si>
  <si>
    <t>7.</t>
  </si>
  <si>
    <t>8.</t>
  </si>
  <si>
    <t>Investicijų į patronuojančiosios, patronuojamųjų ir asocijuotųjų įmonių akcijas pajamos</t>
  </si>
  <si>
    <t>9.</t>
  </si>
  <si>
    <t>Kitų ilgalaikių investicijų ir paskolų pajamos</t>
  </si>
  <si>
    <t>10.</t>
  </si>
  <si>
    <t>Kitos palūkanų ir panašios pajamos</t>
  </si>
  <si>
    <t>11.</t>
  </si>
  <si>
    <t>12.</t>
  </si>
  <si>
    <t>Palūkanų ir kitos panašios sąnaudos</t>
  </si>
  <si>
    <t>13.</t>
  </si>
  <si>
    <t>PELNAS (NUOSTOLIAI) PRIEŠ APMOKESTINIMĄ</t>
  </si>
  <si>
    <t>14.</t>
  </si>
  <si>
    <t>15.</t>
  </si>
  <si>
    <t>GRYNASIS PELNAS (NUOSTOLIAI)</t>
  </si>
  <si>
    <t>PINIGŲ SRAUTŲ PROGNOZĖS</t>
  </si>
  <si>
    <t>Pagrindinės veiklos pinigų srautai</t>
  </si>
  <si>
    <t>Grynasis pelnas (nuostoliai)</t>
  </si>
  <si>
    <t>Nusidėvėjimo ir amortizacijos sąnaudos</t>
  </si>
  <si>
    <t>Ilgalaikio materialiojo ir nematerialiojo turto perleidimo rezultatų eliminavimas</t>
  </si>
  <si>
    <t>Finansinės ir investicinės veiklos rezultatų eliminavimas</t>
  </si>
  <si>
    <t>Kitų nepiniginių sandorių rezultatų eliminavimas</t>
  </si>
  <si>
    <t>Iš įmonių grupės įmonių ir asocijuotųjų įmonių gautinų sumų sumažėjimas (padidėjimas)</t>
  </si>
  <si>
    <t>Kitų po vienų metų gautinų sumų sumažėjimas (padidėjimas)</t>
  </si>
  <si>
    <t>Atidėtojo pelno mokesčio turto sumažėjimas (padidėjimas)</t>
  </si>
  <si>
    <t>1.9.</t>
  </si>
  <si>
    <t>Atsargų, išskyrus sumokėtus avansus, sumažėjimas (padidėjimas)</t>
  </si>
  <si>
    <t>1.10.</t>
  </si>
  <si>
    <t xml:space="preserve">Sumokėtų avansų sumažėjimas (padidėjimas) </t>
  </si>
  <si>
    <t>1.11.</t>
  </si>
  <si>
    <t>Pirkėjų skolų sumažėjimas (padidėjimas)</t>
  </si>
  <si>
    <t>1.12.</t>
  </si>
  <si>
    <t>Įmonių grupės įmonių ir asocijuotųjų įmonių skolų sumažėjimas (padidėjimas)</t>
  </si>
  <si>
    <t>1.13.</t>
  </si>
  <si>
    <t>Kitų gautinų sumų sumažėjimas (padidėjimas)</t>
  </si>
  <si>
    <t>1.14.</t>
  </si>
  <si>
    <t>Trumpalaikių investicijų sumažėjimas (padidėjimas)</t>
  </si>
  <si>
    <t>1.15.</t>
  </si>
  <si>
    <t>Ateinančių laikotarpių sąnaudų ir sukauptų pajamų sumažėjimas (padidėjimas)</t>
  </si>
  <si>
    <t>1.16.</t>
  </si>
  <si>
    <t>Atidėjinių padidėjimas (sumažėjimas)</t>
  </si>
  <si>
    <t>1.17.</t>
  </si>
  <si>
    <t>Ilgalaikių skolų tiekėjams ir gautų avansų padidėjimas (sumažėjimas)</t>
  </si>
  <si>
    <t>1.20.</t>
  </si>
  <si>
    <t>Trumpalaikių skolų tiekėjams ir gautų avansų padidėjimas (sumažėjimas)</t>
  </si>
  <si>
    <t>1.23.</t>
  </si>
  <si>
    <t>Pelno mokesčio įsipareigojimų padidėjimas (sumažėjimas)</t>
  </si>
  <si>
    <t>1.24.</t>
  </si>
  <si>
    <t>Su darbo santykiais susijusių įsipareigojimų padidėjimas (sumažėjimas)</t>
  </si>
  <si>
    <t>1.25.</t>
  </si>
  <si>
    <t>Kitų mokėtinų sumų ir įsipareigojimų padidėjimas (sumažėjimas)</t>
  </si>
  <si>
    <t>1.26.</t>
  </si>
  <si>
    <t>Sukauptų sąnaudų ir ateinančių laikotarpių pajamų padidėjimas (sumažėjimas)</t>
  </si>
  <si>
    <t>Grynieji pagrindinės veiklos pinigų srautai</t>
  </si>
  <si>
    <t>Investicinės veiklos pinigų srautai</t>
  </si>
  <si>
    <t>Grynieji investicinės veiklos pinigų srautai</t>
  </si>
  <si>
    <t>Finansinės veiklos pinigų srautai</t>
  </si>
  <si>
    <t>Pinigų srautai, susiję su įmonės savininkais</t>
  </si>
  <si>
    <t>3.1.2.</t>
  </si>
  <si>
    <t>3.1.3.</t>
  </si>
  <si>
    <t>3.1.4.</t>
  </si>
  <si>
    <t>Pinigų srautai, susiję su kitais finansavimo šaltiniais</t>
  </si>
  <si>
    <t>3.2.1.1.</t>
  </si>
  <si>
    <t>3.2.1.2.</t>
  </si>
  <si>
    <t>3.2.2.1.</t>
  </si>
  <si>
    <t>3.2.2.2.</t>
  </si>
  <si>
    <t>3.2.2.3.</t>
  </si>
  <si>
    <t>3.2.2.4.</t>
  </si>
  <si>
    <t>3.2.3.</t>
  </si>
  <si>
    <t>3.2.4.</t>
  </si>
  <si>
    <t>3.2.5.</t>
  </si>
  <si>
    <t>3.2.6.</t>
  </si>
  <si>
    <t>Grynieji finansinės veiklos pinigų srautai</t>
  </si>
  <si>
    <t>Valiutų kursų pokyčio įtaka grynųjų pinigų ir pinigų ekvivalentų likučiui</t>
  </si>
  <si>
    <t>Grynasis pinigų srautų padidėjimas (sumažėjimas)</t>
  </si>
  <si>
    <t>Pinigai ir pinigų ekvivalentai laikotarpio pradžioje</t>
  </si>
  <si>
    <t>Pinigai ir pinigų ekvivalentai laikotarpio pabaigoje</t>
  </si>
  <si>
    <t>PAREIŠKĖJO EKONOMINIO GYVYBINGUMO RODIKLIAI</t>
  </si>
  <si>
    <t>7.1.</t>
  </si>
  <si>
    <t>Paskolų padengimo rodiklis</t>
  </si>
  <si>
    <t>7.2.</t>
  </si>
  <si>
    <t>Skolos rodiklis</t>
  </si>
  <si>
    <t>7.3.</t>
  </si>
  <si>
    <t>Grynasis pelningumas</t>
  </si>
  <si>
    <t>TRUMPALAIKĖS INVESTICIJOS</t>
  </si>
  <si>
    <t>Paskolų likutis laikotarpio pabaigoje</t>
  </si>
  <si>
    <t xml:space="preserve">Nesumokėtos išperkamosios nuomos dalis laikotarpio pabaigoje </t>
  </si>
  <si>
    <t>Kontrolės Nuosavas kapitalas</t>
  </si>
  <si>
    <t>Kontrolės Ilgalaikis turtas</t>
  </si>
  <si>
    <t>1.1.5.1</t>
  </si>
  <si>
    <t>Ūkininko vykdomas verslas</t>
  </si>
  <si>
    <t>Privatus verslas, vykdomas juridinio asmens</t>
  </si>
  <si>
    <t>Ne žemės ūkio verslas</t>
  </si>
  <si>
    <t>Privatus verslas, vykdomas fizinio asmens (išskyrus ūkininkus)</t>
  </si>
  <si>
    <t>Verslo pradžia</t>
  </si>
  <si>
    <t>Verslo plėtra</t>
  </si>
  <si>
    <t>Planuojamo socialinio verslo modelis</t>
  </si>
  <si>
    <t>Išorinis</t>
  </si>
  <si>
    <t>Integruotas</t>
  </si>
  <si>
    <t>Įterptinis</t>
  </si>
  <si>
    <t>Pagrindimas: &lt;...&gt;</t>
  </si>
  <si>
    <t xml:space="preserve"> &lt;...&gt;.</t>
  </si>
  <si>
    <t>Įmonės dydis</t>
  </si>
  <si>
    <t>ES finansavimo gavimas 1</t>
  </si>
  <si>
    <t>ES finansavimo gavimas 2</t>
  </si>
  <si>
    <t xml:space="preserve"> –</t>
  </si>
  <si>
    <r>
      <t>K</t>
    </r>
    <r>
      <rPr>
        <sz val="11"/>
        <color theme="1"/>
        <rFont val="Calibri"/>
        <family val="2"/>
        <charset val="186"/>
        <scheme val="minor"/>
      </rPr>
      <t>ita:</t>
    </r>
  </si>
  <si>
    <t>Kita:</t>
  </si>
  <si>
    <t>VVG teritorijos dalis</t>
  </si>
  <si>
    <t>visa VVG teritorija</t>
  </si>
  <si>
    <t>Dalis Lietuvos Respublikos teritorijos</t>
  </si>
  <si>
    <t>Visa Lietuvos Respublikos teritorija</t>
  </si>
  <si>
    <r>
      <t>D</t>
    </r>
    <r>
      <rPr>
        <sz val="11"/>
        <color theme="1"/>
        <rFont val="Calibri"/>
        <family val="2"/>
        <charset val="186"/>
        <scheme val="minor"/>
      </rPr>
      <t>alis ES teritorijos</t>
    </r>
  </si>
  <si>
    <r>
      <t>V</t>
    </r>
    <r>
      <rPr>
        <sz val="11"/>
        <color theme="1"/>
        <rFont val="Calibri"/>
        <family val="2"/>
        <charset val="186"/>
        <scheme val="minor"/>
      </rPr>
      <t>isa ES teritorija</t>
    </r>
  </si>
  <si>
    <t>Uždaroji akcinė bendrovė</t>
  </si>
  <si>
    <t>Mažoji bendrija</t>
  </si>
  <si>
    <t>Individuali įmonė</t>
  </si>
  <si>
    <t>Fizinis asmuo, veikiantis pagal individualios veiklos pažymą</t>
  </si>
  <si>
    <t>Ūkininkas</t>
  </si>
  <si>
    <t>Savarankiškas ūkio subjektas</t>
  </si>
  <si>
    <t>Susijęs su kitais ūkio subjektais</t>
  </si>
  <si>
    <t>Labai maža įmonė</t>
  </si>
  <si>
    <t>Maža įmonė</t>
  </si>
  <si>
    <t>Vidutinė įmonė</t>
  </si>
  <si>
    <t>Negavęs ES ir valstybės paramos per paskutinius trejus mokestinius metus</t>
  </si>
  <si>
    <t>Gavęs ES ir valstybės paramą per paskutinius trejus mokestinius metus</t>
  </si>
  <si>
    <r>
      <t>Pareiškėjas ir su juo susiję ūkio subjektai,</t>
    </r>
    <r>
      <rPr>
        <b/>
        <sz val="11"/>
        <color theme="1"/>
        <rFont val="Calibri"/>
        <family val="2"/>
        <charset val="186"/>
        <scheme val="minor"/>
      </rPr>
      <t xml:space="preserve"> </t>
    </r>
    <r>
      <rPr>
        <sz val="11"/>
        <color theme="1"/>
        <rFont val="Calibri"/>
        <family val="2"/>
        <charset val="186"/>
        <scheme val="minor"/>
      </rPr>
      <t>negavę ES ir valstybės paramos per paskutinius trejus mokestinius metus</t>
    </r>
  </si>
  <si>
    <r>
      <t>Pareiškėjas ir (arba) su juo susiję ūkio subjektai,</t>
    </r>
    <r>
      <rPr>
        <b/>
        <sz val="11"/>
        <color theme="1"/>
        <rFont val="Calibri"/>
        <family val="2"/>
        <charset val="186"/>
        <scheme val="minor"/>
      </rPr>
      <t xml:space="preserve"> </t>
    </r>
    <r>
      <rPr>
        <sz val="11"/>
        <color theme="1"/>
        <rFont val="Calibri"/>
        <family val="2"/>
        <charset val="186"/>
        <scheme val="minor"/>
      </rPr>
      <t>gavę ES ir valstybės paramos per paskutinius trejus mokestinius metus</t>
    </r>
  </si>
  <si>
    <t>Turi verslo vykdymo patirties</t>
  </si>
  <si>
    <t>Neturi verslo vykdymo patirties</t>
  </si>
  <si>
    <t>Žemės ūkio verslas</t>
  </si>
  <si>
    <t>Didesnės arba lygios nacionaliniam vidutiniam darbo užmokesčiui;</t>
  </si>
  <si>
    <t>Mažesnės už nacionalinį vidutinį darbo užmokestį, tačiau didesnės už minimalų vidutinį darbo užmokestį;</t>
  </si>
  <si>
    <t>Mažesnės arba lygios nacionaliniam minimaliam darbo užmokesčiui.</t>
  </si>
  <si>
    <t>vidutinis darbuotojų skaičius ataskaitiniais metais;</t>
  </si>
  <si>
    <t>metinės pajamos ataskaitiniais metais.</t>
  </si>
  <si>
    <t>INFORMACIJA APIE PAREIŠKĖJO SĄNAUDAS (EUR)</t>
  </si>
  <si>
    <t>1.1.5.2</t>
  </si>
  <si>
    <t>1.1.5.3</t>
  </si>
  <si>
    <t>1.1.5.4</t>
  </si>
  <si>
    <t>Pareiškėjas – ūkio subjektas pagal dydį</t>
  </si>
  <si>
    <t>Gaminamos ir planuojamos gaminti prekės</t>
  </si>
  <si>
    <t>4.1.1.1.1</t>
  </si>
  <si>
    <t>4.1.1.1.2</t>
  </si>
  <si>
    <t>4.1.1.1.3</t>
  </si>
  <si>
    <t>4.1.1.1.4</t>
  </si>
  <si>
    <t>4.1.1.1</t>
  </si>
  <si>
    <t>4.1.1.2.1</t>
  </si>
  <si>
    <t>4.1.1.2.2</t>
  </si>
  <si>
    <t>4.1.1.2.3</t>
  </si>
  <si>
    <t>4.1.1.2.4</t>
  </si>
  <si>
    <t>4.1.1.3</t>
  </si>
  <si>
    <t>4.1.1.2</t>
  </si>
  <si>
    <t>4.1.1.3.1</t>
  </si>
  <si>
    <t>4.1.1.3.2</t>
  </si>
  <si>
    <t>4.1.1.3.3</t>
  </si>
  <si>
    <t>4.1.1.3.4</t>
  </si>
  <si>
    <t>4.1.1.4</t>
  </si>
  <si>
    <t>4.1.1.4.1</t>
  </si>
  <si>
    <t>4.1.1.4.2</t>
  </si>
  <si>
    <t>4.1.1.4.3</t>
  </si>
  <si>
    <t>4.1.1.4.4</t>
  </si>
  <si>
    <t>4.1.2.2.1</t>
  </si>
  <si>
    <t>4.1.2.2.2</t>
  </si>
  <si>
    <t>Pagaminta (užauginta) (mato vnt.)</t>
  </si>
  <si>
    <t>Parduota (mato vnt.)</t>
  </si>
  <si>
    <t>Vidutinė kaina (Eur už mato vnt.)</t>
  </si>
  <si>
    <t>Parduota paslaugų (mato vnt.)</t>
  </si>
  <si>
    <t>4.1.2.1</t>
  </si>
  <si>
    <t>4.1.2.1.1</t>
  </si>
  <si>
    <t>4.1.2.1.2</t>
  </si>
  <si>
    <t>4.1.2.1.3</t>
  </si>
  <si>
    <t>4.1.2.2</t>
  </si>
  <si>
    <t>4.1.2.2.3</t>
  </si>
  <si>
    <t>4.1.2.3</t>
  </si>
  <si>
    <t>4.1.2.3.1</t>
  </si>
  <si>
    <t>4.1.2.3.2</t>
  </si>
  <si>
    <t>4.1.2.3.3</t>
  </si>
  <si>
    <t>4.1.2.4</t>
  </si>
  <si>
    <t>4.1.2.4.1</t>
  </si>
  <si>
    <t>4.1.2.4.2</t>
  </si>
  <si>
    <t>4.1.2.4.3</t>
  </si>
  <si>
    <t>Parduota paslaugų &lt;...&gt; (EVRK kodas &lt;...&gt;), mato vnt. - &lt;...&gt;</t>
  </si>
  <si>
    <t>Gaminamos ir planuojamos gaminti prekės &lt;...&gt; (EVRK kodas &lt;...&gt;), mato vnt. - &lt;...&gt;</t>
  </si>
  <si>
    <t>5.1.1.1</t>
  </si>
  <si>
    <t>5.1.1.2</t>
  </si>
  <si>
    <t>5.1.1.3</t>
  </si>
  <si>
    <t>5.1.1.4</t>
  </si>
  <si>
    <t>5.1.1.5</t>
  </si>
  <si>
    <t>Vertė metų pradžioje</t>
  </si>
  <si>
    <t>Įsigyta per metus</t>
  </si>
  <si>
    <t>Parduota per metus</t>
  </si>
  <si>
    <t>Vertė metų pabaigoje</t>
  </si>
  <si>
    <t>Įsigijimai per metus</t>
  </si>
  <si>
    <t>Pardavimai, nurašymai per metus</t>
  </si>
  <si>
    <t>Sukauptas nusidėvėjimas metų pradžioje</t>
  </si>
  <si>
    <t>Priskaičiuota</t>
  </si>
  <si>
    <t>Nurašyto turto nusidėvėjimas</t>
  </si>
  <si>
    <t>Sukauptas nusidėvėjimas metų pabaigoje</t>
  </si>
  <si>
    <t>Turto likutinė vertė metų pabaigoje</t>
  </si>
  <si>
    <t>4.3.1.1</t>
  </si>
  <si>
    <t>4.3.1.2</t>
  </si>
  <si>
    <t>4.3.1.3</t>
  </si>
  <si>
    <t>4.3.1.4</t>
  </si>
  <si>
    <t>4.3.2.1</t>
  </si>
  <si>
    <t>4.3.2.2</t>
  </si>
  <si>
    <t>4.3.2.3</t>
  </si>
  <si>
    <t>4.3.2.4</t>
  </si>
  <si>
    <t>4.3.2.5</t>
  </si>
  <si>
    <t>4.3.2.6</t>
  </si>
  <si>
    <t>4.3.2.7</t>
  </si>
  <si>
    <t>4.3.2.8</t>
  </si>
  <si>
    <t>4.3.2.9</t>
  </si>
  <si>
    <t>Metai</t>
  </si>
  <si>
    <t>1. Balanso ataskaitos eilutės Ilgalaikis turtas tikrinimas</t>
  </si>
  <si>
    <t>Išvada</t>
  </si>
  <si>
    <t>INFORMACIJA APIE PAREIŠKĖJO TURIMUS FINANSINIUS ĮSIPAREIGOJIMUS, INVESTICIJAS IR FINANSAVIMO ŠALTINIUS</t>
  </si>
  <si>
    <t>Pareiškėjo investicijų įgyvendinimo ir paramos išmokėjimo planas</t>
  </si>
  <si>
    <t>5.4.</t>
  </si>
  <si>
    <t>5.4.1.</t>
  </si>
  <si>
    <t>5.4.1.1</t>
  </si>
  <si>
    <t>5.4.1.2</t>
  </si>
  <si>
    <t>5.4.1.3</t>
  </si>
  <si>
    <t>5.4.1.4</t>
  </si>
  <si>
    <t>I etapas</t>
  </si>
  <si>
    <t>Investicija</t>
  </si>
  <si>
    <t>Data (metai, mėn.)</t>
  </si>
  <si>
    <t>Investicijų suma, Eur (be PVM)</t>
  </si>
  <si>
    <t>Investicijų suma, Eur (su PVM)</t>
  </si>
  <si>
    <t>Paramos suma, Eur</t>
  </si>
  <si>
    <t>Iš viso investicijų</t>
  </si>
  <si>
    <t xml:space="preserve">Paramos išmokėjimas </t>
  </si>
  <si>
    <t>x</t>
  </si>
  <si>
    <t>Pareiškėjo lėšos, Eur</t>
  </si>
  <si>
    <t>Paskola/finansinė nuoma (lizingas), Eur</t>
  </si>
  <si>
    <t>5.4.1.1.1</t>
  </si>
  <si>
    <t>5.4.1.1.2</t>
  </si>
  <si>
    <t>5.4.1.1.3</t>
  </si>
  <si>
    <t>5.4.1.1.4</t>
  </si>
  <si>
    <t>5.4.1.1.5</t>
  </si>
  <si>
    <t>5.4.1.1.6</t>
  </si>
  <si>
    <t>5.4.1.1.7</t>
  </si>
  <si>
    <t>5.4.1.1.8</t>
  </si>
  <si>
    <t>II etapas</t>
  </si>
  <si>
    <t>Paramos lėšos, Eur</t>
  </si>
  <si>
    <t>5.4.1.2.1</t>
  </si>
  <si>
    <t>5.4.1.2.2</t>
  </si>
  <si>
    <t>5.4.1.2.3</t>
  </si>
  <si>
    <t>5.4.1.2.4</t>
  </si>
  <si>
    <t>5.4.1.2.5</t>
  </si>
  <si>
    <t>5.4.1.2.6</t>
  </si>
  <si>
    <t>5.4.1.2.7</t>
  </si>
  <si>
    <t>5.4.1.2.8</t>
  </si>
  <si>
    <t>III etapas</t>
  </si>
  <si>
    <t>IV etapas</t>
  </si>
  <si>
    <t>5.4.1.3.1</t>
  </si>
  <si>
    <t>5.4.1.3.2</t>
  </si>
  <si>
    <t>5.4.1.3.3</t>
  </si>
  <si>
    <t>5.4.1.3.4</t>
  </si>
  <si>
    <t>5.4.1.3.5</t>
  </si>
  <si>
    <t>5.4.1.3.6</t>
  </si>
  <si>
    <t>5.4.1.3.7</t>
  </si>
  <si>
    <t>5.4.1.3.8</t>
  </si>
  <si>
    <t>5.4.1.4.1</t>
  </si>
  <si>
    <t>5.4.1.4.2</t>
  </si>
  <si>
    <t>5.4.1.4.3</t>
  </si>
  <si>
    <t>5.4.1.4.4</t>
  </si>
  <si>
    <t>5.4.1.4.5</t>
  </si>
  <si>
    <t>5.4.1.4.6</t>
  </si>
  <si>
    <t>5.4.1.4.7</t>
  </si>
  <si>
    <t>5.4.1.4.8</t>
  </si>
  <si>
    <t>Susigrąžintas PVM, Eur</t>
  </si>
  <si>
    <t>5.4.1.1.8.1</t>
  </si>
  <si>
    <t>5.4.1.1.8.2</t>
  </si>
  <si>
    <t>Finansavimo šaltinis:</t>
  </si>
  <si>
    <t>5.4.1.2.8.1</t>
  </si>
  <si>
    <t>5.4.1.2.8.2</t>
  </si>
  <si>
    <t>5.4.1.2.8.3</t>
  </si>
  <si>
    <t>5.4.1.2.8.4</t>
  </si>
  <si>
    <t>5.4.1.3.8.1</t>
  </si>
  <si>
    <t>5.4.1.3.8.2</t>
  </si>
  <si>
    <t>5.4.1.3.8.3</t>
  </si>
  <si>
    <t>5.4.1.3.8.4</t>
  </si>
  <si>
    <t>5.4.1.4.8.1</t>
  </si>
  <si>
    <t>5.4.1.4.8.2</t>
  </si>
  <si>
    <t>5.4.1.4.8.3</t>
  </si>
  <si>
    <t>5.4.1.4.8.4</t>
  </si>
  <si>
    <t>5. Ekonominio gyvybingumo tikrinimas</t>
  </si>
  <si>
    <t>4.2.1.1</t>
  </si>
  <si>
    <t>4.2.1.2</t>
  </si>
  <si>
    <t>4.2.1.3</t>
  </si>
  <si>
    <t>4.2.1.4</t>
  </si>
  <si>
    <t>4.2.1.5</t>
  </si>
  <si>
    <t>4.2.1.6</t>
  </si>
  <si>
    <t>4.2.5.</t>
  </si>
  <si>
    <t>4.3.3.</t>
  </si>
  <si>
    <t>4.3.3.1</t>
  </si>
  <si>
    <t>4.3.3.2</t>
  </si>
  <si>
    <t>4.3.3.3</t>
  </si>
  <si>
    <t>4.3.3.4</t>
  </si>
  <si>
    <t>4.3.3.5</t>
  </si>
  <si>
    <t>4.3.3.6</t>
  </si>
  <si>
    <t>4.3.3.7</t>
  </si>
  <si>
    <t>4.3.3.8</t>
  </si>
  <si>
    <t>4.3.3.9</t>
  </si>
  <si>
    <t>4.3.5.</t>
  </si>
  <si>
    <t>4.3.5.1</t>
  </si>
  <si>
    <t>4.3.5.2</t>
  </si>
  <si>
    <t>4.3.5.3</t>
  </si>
  <si>
    <t>4.3.5.4</t>
  </si>
  <si>
    <t>4.3.5.5</t>
  </si>
  <si>
    <t>4.3.5.6</t>
  </si>
  <si>
    <t>4.3.5.7</t>
  </si>
  <si>
    <t>4.3.5.8</t>
  </si>
  <si>
    <t>4.3.5.9</t>
  </si>
  <si>
    <t>4.3.6.</t>
  </si>
  <si>
    <t>4.3.6.1</t>
  </si>
  <si>
    <t>4.3.6.2</t>
  </si>
  <si>
    <t>4.3.6.3</t>
  </si>
  <si>
    <t>4.3.6.4</t>
  </si>
  <si>
    <t>4.3.6.5</t>
  </si>
  <si>
    <t>4.3.6.6</t>
  </si>
  <si>
    <t>4.3.6.7</t>
  </si>
  <si>
    <t>4.3.6.8</t>
  </si>
  <si>
    <t>4.3.6.9</t>
  </si>
  <si>
    <t>4.3.7.</t>
  </si>
  <si>
    <t>Kiti įrengimai, prietaisai ir įrankiai</t>
  </si>
  <si>
    <t>4.3.7.1</t>
  </si>
  <si>
    <t>4.3.7.2</t>
  </si>
  <si>
    <t>4.3.7.3</t>
  </si>
  <si>
    <t>4.3.7.4</t>
  </si>
  <si>
    <t>4.3.7.5</t>
  </si>
  <si>
    <t>4.3.7.6</t>
  </si>
  <si>
    <t>4.3.7.7</t>
  </si>
  <si>
    <t>4.3.7.8</t>
  </si>
  <si>
    <t>4.3.7.9</t>
  </si>
  <si>
    <t>IŠ VISO TURTO</t>
  </si>
  <si>
    <t>4.3.1</t>
  </si>
  <si>
    <t>4.3.2</t>
  </si>
  <si>
    <t>4.3.3</t>
  </si>
  <si>
    <t>4.3.4</t>
  </si>
  <si>
    <t>4.3.5</t>
  </si>
  <si>
    <t>4.3.6</t>
  </si>
  <si>
    <t>4.3.7</t>
  </si>
  <si>
    <t>4.3.8</t>
  </si>
  <si>
    <t>4.3.9</t>
  </si>
  <si>
    <t>Turto pradinė vertė metų pradžioje</t>
  </si>
  <si>
    <t>Turto pradinė vertė metų pabaigoje</t>
  </si>
  <si>
    <t>Nematerialusis turtas</t>
  </si>
  <si>
    <t>Rezervai</t>
  </si>
  <si>
    <t>2.1</t>
  </si>
  <si>
    <t>2.2</t>
  </si>
  <si>
    <t>2.3</t>
  </si>
  <si>
    <t>2.4</t>
  </si>
  <si>
    <t>2.5</t>
  </si>
  <si>
    <t>2.6</t>
  </si>
  <si>
    <t>Gamybinės paskirties ilgalaikio turto nusidėvėjimo sąnaudos</t>
  </si>
  <si>
    <t>Gamybinės paskirties ilgalaikio turto ES paramos amortizacija</t>
  </si>
  <si>
    <t>Bendrosios paskirties ilgalaikio turto nusidėvėjimo sąnaudos</t>
  </si>
  <si>
    <t>Bendrosios paskirties ilgalaikio turto ES paramos amortizacija</t>
  </si>
  <si>
    <t>Iš viso priskaičiuota nusidėvėjimo</t>
  </si>
  <si>
    <t>Informacija apie verslo plano įgyvendinimą</t>
  </si>
  <si>
    <t>Galutinė paraiškos pateikimo diena</t>
  </si>
  <si>
    <t>Verslo plano įgyvendinimo pradžia</t>
  </si>
  <si>
    <t>Verslo plano įgyvendinimo pabaiga</t>
  </si>
  <si>
    <t>Paskolos ir (arba) lizingo paskirtis</t>
  </si>
  <si>
    <t>Data</t>
  </si>
  <si>
    <t>Paskolos dydis, Eur</t>
  </si>
  <si>
    <t>Palūkanų norma, proc.</t>
  </si>
  <si>
    <t>Neišmokėtas likutis ataskaitinių metų pabaigoje, Eur</t>
  </si>
  <si>
    <t>IŠ VISO</t>
  </si>
  <si>
    <t>Investicijų</t>
  </si>
  <si>
    <t>PAREIŠKĖJO FINANSINĖS ATASKAITOS IR PROGNOZĖS, EUR</t>
  </si>
  <si>
    <t>1.4.1</t>
  </si>
  <si>
    <t>Datos (metai-mėn-diena)</t>
  </si>
  <si>
    <t>16.</t>
  </si>
  <si>
    <t>Dotacijos susijusios su pajamomis</t>
  </si>
  <si>
    <t>Ilgalaikio turto, išskyrus investicijas įsigijimas (-)</t>
  </si>
  <si>
    <t>Ilgalaikio turto, išskyrus investicijas perleidimas (+)</t>
  </si>
  <si>
    <t>Paskolų suteikimas (-)</t>
  </si>
  <si>
    <t>Paskolų susigrąžinimas (+)</t>
  </si>
  <si>
    <t>Gauti dividendai, palūkanos (+)</t>
  </si>
  <si>
    <t>Kitas investicinės veiklos pinigų srautų padidėjimas (+)</t>
  </si>
  <si>
    <t>Kitas investicinės veiklos pinigų srautų sumažėjimas (-)</t>
  </si>
  <si>
    <t>Savininkų įnašai nuostoliams padengti (+)</t>
  </si>
  <si>
    <t>Savų akcijų supirkimas (-)</t>
  </si>
  <si>
    <t>Dividendų išmokėjimas (-)</t>
  </si>
  <si>
    <t>Finansinių skolų padidėjimas (+)</t>
  </si>
  <si>
    <t>Paskolų gavimas (+)</t>
  </si>
  <si>
    <t>Obligacijų išleidimas (+)</t>
  </si>
  <si>
    <t>Finansinių skolų sumažėjimas (-)</t>
  </si>
  <si>
    <t>Paskolų grąžinimas (-)</t>
  </si>
  <si>
    <t>Obligacijų supirkimas (-)</t>
  </si>
  <si>
    <t>Sumokėtos palūkanos (-)</t>
  </si>
  <si>
    <t>Lizingo (finansinės nuomos) mokėjimai (-)</t>
  </si>
  <si>
    <t>Kitų įmonės įsipareigojimų padidėjimas (+)</t>
  </si>
  <si>
    <t>Kitų įmonės įsipareigojimų sumažėjimas (-)</t>
  </si>
  <si>
    <r>
      <t xml:space="preserve">Kitas finansinės veiklos pinigų srautų padidėjimas </t>
    </r>
    <r>
      <rPr>
        <b/>
        <i/>
        <sz val="11"/>
        <color rgb="FF000000"/>
        <rFont val="Calibri"/>
        <family val="2"/>
        <charset val="186"/>
        <scheme val="minor"/>
      </rPr>
      <t xml:space="preserve">(DOTACIJOS SUSIJUSIOS SU TURTU) </t>
    </r>
    <r>
      <rPr>
        <i/>
        <sz val="11"/>
        <color rgb="FF000000"/>
        <rFont val="Calibri"/>
        <family val="2"/>
        <charset val="186"/>
        <scheme val="minor"/>
      </rPr>
      <t>(+)</t>
    </r>
  </si>
  <si>
    <t>Kitas finansinės veiklos pinigų srautų sumažėjimas (-)</t>
  </si>
  <si>
    <t>5.4.2</t>
  </si>
  <si>
    <t>5.4.2.1</t>
  </si>
  <si>
    <t>5.4.2.2</t>
  </si>
  <si>
    <t>5.4.2.3</t>
  </si>
  <si>
    <t>5.4.2.4</t>
  </si>
  <si>
    <t>5.4.2.5</t>
  </si>
  <si>
    <t>5.4.2.6</t>
  </si>
  <si>
    <t>5.4.2.7</t>
  </si>
  <si>
    <t>Praėję ataskaitiniai metai &lt;...&gt;</t>
  </si>
  <si>
    <t>I metai*</t>
  </si>
  <si>
    <t>* Verslo plano įgyvendinimo I metai arba vietos projekto paraiškos pateikimo metai</t>
  </si>
  <si>
    <t>4.2.3.1</t>
  </si>
  <si>
    <t>4.2.3.1.1</t>
  </si>
  <si>
    <t>4.2.3.1.2</t>
  </si>
  <si>
    <t>4.2.3.1.3</t>
  </si>
  <si>
    <t>4.2.3.1.4</t>
  </si>
  <si>
    <t>4.2.3.1.5</t>
  </si>
  <si>
    <t>4.2.3.2.</t>
  </si>
  <si>
    <t>4.2.3.2.1</t>
  </si>
  <si>
    <t>4.2.3.2.2</t>
  </si>
  <si>
    <t>4.2.3.2.3</t>
  </si>
  <si>
    <t>4.2.3.2.4</t>
  </si>
  <si>
    <t>4.2.3.2.5</t>
  </si>
  <si>
    <t>4.2.4.</t>
  </si>
  <si>
    <t>4.1.3.</t>
  </si>
  <si>
    <t>Kiti įrenginiai, prietaisai ir įrankiai</t>
  </si>
  <si>
    <t>7.1.1</t>
  </si>
  <si>
    <t>Tikrinama verslo plėtros atveju</t>
  </si>
  <si>
    <t>x (jei nėra praėjusių metų)</t>
  </si>
  <si>
    <t>7.1.2</t>
  </si>
  <si>
    <t>Tikrinama verslo pradžios atveju</t>
  </si>
  <si>
    <t>x (paraiškos pateikimo metais, jei nėra ataskaitinių)</t>
  </si>
  <si>
    <t>7.2.1</t>
  </si>
  <si>
    <t>7.2.2</t>
  </si>
  <si>
    <t>7.3.1</t>
  </si>
  <si>
    <t>7.3.2</t>
  </si>
  <si>
    <t>Vietos projekto vykdytojo pavadinimas (Pastaba: visa informacija rašoma tik į pilkos spalvos langelius)</t>
  </si>
  <si>
    <t>2. Balanso ataskaitos eilutės Nuosavas kapitalas tikrinimas</t>
  </si>
  <si>
    <t>3. Balanso ataskaitos eilutės Turtas tikrinimas</t>
  </si>
  <si>
    <t>4. Balanso ataskaitos eilutės Materialusis turtas tikrinimas</t>
  </si>
  <si>
    <t>Kitos pajamos už suteiktas paslaugas ir parduotas prekes</t>
  </si>
  <si>
    <t>Biologinio turto tikrosios vertės padidėjimas (sumažėjimas)</t>
  </si>
  <si>
    <t>Kitos veiklos rezultatai - pelnas (nuostuoliai)</t>
  </si>
  <si>
    <t>Finansinio turto ir trumpalaikių investicijų vertės sumažėjimas (-)</t>
  </si>
  <si>
    <t>Pelno mokestis (-)</t>
  </si>
  <si>
    <t>-</t>
  </si>
  <si>
    <t>Ilgalaikių investicijų įsigijimas (-), perleidimas (+)</t>
  </si>
  <si>
    <t>Akcijų išleidimas (+)</t>
  </si>
  <si>
    <t>2.7</t>
  </si>
  <si>
    <t>2.8</t>
  </si>
  <si>
    <t>2019 m.          mėn.        d.</t>
  </si>
  <si>
    <t>Širvintos</t>
  </si>
  <si>
    <t xml:space="preserve">Teikiamas pagal Širvintų rajono vietos veiklos grupės Širvintų rajono vietos plėtros strategijos priemonės „Ūkio ir verslo plėtra“  veiklos sritį „Parama ne žemės ūkio verslui kaimo vietovėse pradėti“, Nr.  LEADER-19.2-6.2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</si>
</sst>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yyyy/mm"/>
  </numFmts>
  <fonts count="22" x14ac:knownFonts="1">
    <font>
      <sz val="11"/>
      <color theme="1"/>
      <name val="Calibri"/>
      <family val="2"/>
      <charset val="186"/>
      <scheme val="minor"/>
    </font>
    <font>
      <b/>
      <sz val="12"/>
      <color theme="1"/>
      <name val="Times New Roman"/>
      <family val="1"/>
      <charset val="186"/>
    </font>
    <font>
      <sz val="9"/>
      <color indexed="81"/>
      <name val="Tahoma"/>
      <family val="2"/>
      <charset val="186"/>
    </font>
    <font>
      <b/>
      <sz val="9"/>
      <color indexed="81"/>
      <name val="Tahoma"/>
      <family val="2"/>
      <charset val="186"/>
    </font>
    <font>
      <b/>
      <sz val="11"/>
      <color theme="1"/>
      <name val="Calibri"/>
      <family val="2"/>
      <charset val="186"/>
      <scheme val="minor"/>
    </font>
    <font>
      <b/>
      <sz val="11"/>
      <color rgb="FF000000"/>
      <name val="Calibri"/>
      <family val="2"/>
      <charset val="186"/>
      <scheme val="minor"/>
    </font>
    <font>
      <i/>
      <sz val="11"/>
      <color theme="1"/>
      <name val="Calibri"/>
      <family val="2"/>
      <charset val="186"/>
      <scheme val="minor"/>
    </font>
    <font>
      <i/>
      <sz val="11"/>
      <color rgb="FF000000"/>
      <name val="Calibri"/>
      <family val="2"/>
      <charset val="186"/>
      <scheme val="minor"/>
    </font>
    <font>
      <sz val="11"/>
      <color rgb="FF000000"/>
      <name val="Calibri"/>
      <family val="2"/>
      <charset val="186"/>
      <scheme val="minor"/>
    </font>
    <font>
      <b/>
      <i/>
      <sz val="11"/>
      <color rgb="FF000000"/>
      <name val="Calibri"/>
      <family val="2"/>
      <charset val="186"/>
      <scheme val="minor"/>
    </font>
    <font>
      <b/>
      <i/>
      <sz val="11"/>
      <color theme="1"/>
      <name val="Calibri"/>
      <family val="2"/>
      <charset val="186"/>
      <scheme val="minor"/>
    </font>
    <font>
      <sz val="8"/>
      <color rgb="FF000000"/>
      <name val="Segoe UI"/>
      <family val="2"/>
      <charset val="186"/>
    </font>
    <font>
      <i/>
      <sz val="10"/>
      <color rgb="FF000000"/>
      <name val="Calibri"/>
      <family val="2"/>
      <charset val="186"/>
      <scheme val="minor"/>
    </font>
    <font>
      <i/>
      <sz val="10"/>
      <color theme="1"/>
      <name val="Calibri"/>
      <family val="2"/>
      <charset val="186"/>
      <scheme val="minor"/>
    </font>
    <font>
      <sz val="9"/>
      <color theme="1"/>
      <name val="Calibri"/>
      <family val="2"/>
      <charset val="186"/>
      <scheme val="minor"/>
    </font>
    <font>
      <sz val="11"/>
      <color rgb="FFFF0000"/>
      <name val="Calibri"/>
      <family val="2"/>
      <charset val="186"/>
      <scheme val="minor"/>
    </font>
    <font>
      <b/>
      <i/>
      <sz val="11"/>
      <color rgb="FFFF0000"/>
      <name val="Calibri"/>
      <family val="2"/>
      <charset val="186"/>
      <scheme val="minor"/>
    </font>
    <font>
      <i/>
      <sz val="11"/>
      <color rgb="FFFF0000"/>
      <name val="Calibri"/>
      <family val="2"/>
      <charset val="186"/>
      <scheme val="minor"/>
    </font>
    <font>
      <sz val="11"/>
      <name val="Calibri"/>
      <family val="2"/>
      <charset val="186"/>
      <scheme val="minor"/>
    </font>
    <font>
      <b/>
      <sz val="11"/>
      <name val="Calibri"/>
      <family val="2"/>
      <charset val="186"/>
      <scheme val="minor"/>
    </font>
    <font>
      <b/>
      <i/>
      <sz val="11"/>
      <name val="Calibri"/>
      <family val="2"/>
      <charset val="186"/>
      <scheme val="minor"/>
    </font>
    <font>
      <i/>
      <sz val="9"/>
      <color rgb="FF000000"/>
      <name val="Calibri"/>
      <family val="2"/>
      <charset val="186"/>
      <scheme val="minor"/>
    </font>
  </fonts>
  <fills count="9">
    <fill>
      <patternFill patternType="none"/>
    </fill>
    <fill>
      <patternFill patternType="gray125"/>
    </fill>
    <fill>
      <patternFill patternType="solid">
        <fgColor rgb="FFF7CAAC"/>
        <bgColor indexed="64"/>
      </patternFill>
    </fill>
    <fill>
      <patternFill patternType="solid">
        <fgColor rgb="FFFBE4D5"/>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31">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vertical="center"/>
    </xf>
    <xf numFmtId="0" fontId="4" fillId="2"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1" xfId="0" applyBorder="1" applyAlignment="1">
      <alignment horizontal="left" vertical="top" wrapText="1"/>
    </xf>
    <xf numFmtId="0" fontId="4" fillId="3" borderId="1" xfId="0" applyFont="1" applyFill="1" applyBorder="1" applyAlignment="1">
      <alignment horizontal="left" vertical="top" wrapText="1"/>
    </xf>
    <xf numFmtId="0" fontId="4" fillId="2" borderId="1" xfId="0" applyFont="1" applyFill="1" applyBorder="1" applyAlignment="1">
      <alignment horizontal="center" vertical="top" wrapText="1"/>
    </xf>
    <xf numFmtId="0" fontId="4" fillId="4" borderId="1" xfId="0" applyFont="1" applyFill="1" applyBorder="1" applyAlignment="1">
      <alignment horizontal="center"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top"/>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xf numFmtId="0" fontId="0" fillId="0" borderId="0" xfId="0" applyAlignment="1">
      <alignment horizontal="center" vertical="center" wrapText="1"/>
    </xf>
    <xf numFmtId="0" fontId="4" fillId="0" borderId="1" xfId="0" applyFont="1" applyBorder="1" applyAlignment="1">
      <alignment horizontal="left" vertical="top" wrapText="1"/>
    </xf>
    <xf numFmtId="0" fontId="4" fillId="3" borderId="1" xfId="0" applyFont="1" applyFill="1" applyBorder="1" applyAlignment="1">
      <alignment horizontal="center" vertical="center" wrapText="1"/>
    </xf>
    <xf numFmtId="0" fontId="0" fillId="4" borderId="1" xfId="0" applyFill="1" applyBorder="1" applyAlignment="1">
      <alignment horizontal="left" vertical="top" wrapText="1"/>
    </xf>
    <xf numFmtId="0" fontId="4" fillId="4" borderId="3" xfId="0" applyFont="1" applyFill="1" applyBorder="1" applyAlignment="1">
      <alignment horizontal="center" vertical="top" wrapText="1"/>
    </xf>
    <xf numFmtId="0" fontId="0" fillId="0" borderId="0" xfId="0" applyAlignment="1">
      <alignment horizontal="center"/>
    </xf>
    <xf numFmtId="2" fontId="0" fillId="4" borderId="1" xfId="0" applyNumberFormat="1" applyFill="1" applyBorder="1" applyAlignment="1">
      <alignment horizontal="right" vertical="top" wrapText="1"/>
    </xf>
    <xf numFmtId="2" fontId="4" fillId="3" borderId="1" xfId="0" applyNumberFormat="1" applyFont="1" applyFill="1" applyBorder="1" applyAlignment="1">
      <alignment horizontal="right" vertical="top" wrapText="1"/>
    </xf>
    <xf numFmtId="0" fontId="5" fillId="3"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justify" vertical="center" wrapText="1"/>
    </xf>
    <xf numFmtId="0" fontId="5" fillId="3" borderId="1" xfId="0" applyFont="1" applyFill="1" applyBorder="1" applyAlignment="1">
      <alignment vertical="center" wrapText="1"/>
    </xf>
    <xf numFmtId="0" fontId="5" fillId="3" borderId="1" xfId="0" applyFont="1" applyFill="1" applyBorder="1" applyAlignment="1">
      <alignment horizontal="justify" vertical="center" wrapText="1"/>
    </xf>
    <xf numFmtId="0" fontId="5" fillId="0" borderId="1" xfId="0" applyFont="1" applyBorder="1" applyAlignment="1">
      <alignment vertical="center" wrapText="1"/>
    </xf>
    <xf numFmtId="0" fontId="5" fillId="0" borderId="1" xfId="0" applyFont="1" applyBorder="1" applyAlignment="1">
      <alignment horizontal="justify" vertical="center" wrapText="1"/>
    </xf>
    <xf numFmtId="0" fontId="5"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2" fontId="8" fillId="0" borderId="1" xfId="0" applyNumberFormat="1" applyFont="1" applyBorder="1" applyAlignment="1">
      <alignment horizontal="right" vertical="center" wrapText="1"/>
    </xf>
    <xf numFmtId="0" fontId="4" fillId="3" borderId="3" xfId="0" applyFont="1" applyFill="1" applyBorder="1" applyAlignment="1">
      <alignment horizontal="center" vertical="center" wrapText="1"/>
    </xf>
    <xf numFmtId="0" fontId="4" fillId="0" borderId="0" xfId="0" applyFont="1"/>
    <xf numFmtId="0" fontId="5" fillId="2" borderId="1" xfId="0" applyFont="1" applyFill="1" applyBorder="1" applyAlignment="1">
      <alignment vertical="center" wrapText="1"/>
    </xf>
    <xf numFmtId="0" fontId="5" fillId="2" borderId="1" xfId="0" applyFont="1" applyFill="1" applyBorder="1" applyAlignment="1">
      <alignment horizontal="justify" vertical="center" wrapText="1"/>
    </xf>
    <xf numFmtId="2" fontId="5" fillId="3" borderId="1" xfId="0" applyNumberFormat="1" applyFont="1" applyFill="1" applyBorder="1" applyAlignment="1">
      <alignment horizontal="right" vertical="center" wrapText="1"/>
    </xf>
    <xf numFmtId="0" fontId="9" fillId="0" borderId="1" xfId="0" applyFont="1" applyBorder="1" applyAlignment="1">
      <alignment vertical="center" wrapText="1"/>
    </xf>
    <xf numFmtId="0" fontId="9" fillId="0" borderId="1" xfId="0" applyFont="1" applyBorder="1" applyAlignment="1">
      <alignment horizontal="justify" vertical="center" wrapText="1"/>
    </xf>
    <xf numFmtId="0" fontId="10" fillId="0" borderId="0" xfId="0" applyFont="1"/>
    <xf numFmtId="0" fontId="0" fillId="5" borderId="1" xfId="0" applyFill="1" applyBorder="1" applyAlignment="1" applyProtection="1">
      <alignment horizontal="left" vertical="top" wrapText="1"/>
      <protection locked="0"/>
    </xf>
    <xf numFmtId="0" fontId="4" fillId="3" borderId="1" xfId="0" applyFont="1" applyFill="1" applyBorder="1" applyAlignment="1">
      <alignment horizontal="right" vertical="top" wrapText="1"/>
    </xf>
    <xf numFmtId="2" fontId="0" fillId="5" borderId="1" xfId="0" applyNumberFormat="1" applyFill="1" applyBorder="1" applyAlignment="1" applyProtection="1">
      <alignment horizontal="right" vertical="top" wrapText="1"/>
      <protection locked="0"/>
    </xf>
    <xf numFmtId="1" fontId="5" fillId="2" borderId="1" xfId="0" applyNumberFormat="1" applyFont="1" applyFill="1" applyBorder="1" applyAlignment="1">
      <alignment horizontal="right" vertical="center" wrapText="1"/>
    </xf>
    <xf numFmtId="1" fontId="5" fillId="3" borderId="1" xfId="0" applyNumberFormat="1" applyFont="1" applyFill="1" applyBorder="1" applyAlignment="1">
      <alignment horizontal="right" vertical="center" wrapText="1"/>
    </xf>
    <xf numFmtId="1" fontId="9" fillId="0" borderId="1" xfId="0" applyNumberFormat="1" applyFont="1" applyBorder="1" applyAlignment="1">
      <alignment horizontal="right" vertical="center" wrapText="1"/>
    </xf>
    <xf numFmtId="1" fontId="8" fillId="5" borderId="1" xfId="0" applyNumberFormat="1" applyFont="1" applyFill="1" applyBorder="1" applyAlignment="1" applyProtection="1">
      <alignment horizontal="right" vertical="center" wrapText="1"/>
      <protection locked="0"/>
    </xf>
    <xf numFmtId="1" fontId="8" fillId="0" borderId="1" xfId="0" applyNumberFormat="1" applyFont="1" applyBorder="1" applyAlignment="1">
      <alignment horizontal="right" vertical="center" wrapText="1"/>
    </xf>
    <xf numFmtId="1" fontId="5" fillId="5" borderId="1" xfId="0" applyNumberFormat="1" applyFont="1" applyFill="1" applyBorder="1" applyAlignment="1">
      <alignment horizontal="right" vertical="center" wrapText="1"/>
    </xf>
    <xf numFmtId="1" fontId="0" fillId="0" borderId="0" xfId="0" applyNumberFormat="1"/>
    <xf numFmtId="1" fontId="0" fillId="0" borderId="0" xfId="0" applyNumberFormat="1" applyAlignment="1">
      <alignment wrapText="1"/>
    </xf>
    <xf numFmtId="0" fontId="4" fillId="0" borderId="0" xfId="0" applyFont="1" applyAlignment="1">
      <alignment wrapText="1"/>
    </xf>
    <xf numFmtId="1" fontId="4" fillId="0" borderId="0" xfId="0" applyNumberFormat="1" applyFont="1"/>
    <xf numFmtId="0" fontId="0" fillId="0" borderId="0" xfId="0" applyAlignment="1">
      <alignment horizontal="left"/>
    </xf>
    <xf numFmtId="0" fontId="0" fillId="3" borderId="1" xfId="0" applyFill="1" applyBorder="1" applyAlignment="1" applyProtection="1">
      <alignment horizontal="left" vertical="top" wrapText="1"/>
      <protection locked="0"/>
    </xf>
    <xf numFmtId="0" fontId="0" fillId="0" borderId="0" xfId="0" applyAlignment="1" applyProtection="1">
      <alignment vertical="center"/>
      <protection locked="0"/>
    </xf>
    <xf numFmtId="0" fontId="4" fillId="0" borderId="0" xfId="0" applyFont="1" applyAlignment="1">
      <alignment horizontal="left" vertical="top" wrapText="1"/>
    </xf>
    <xf numFmtId="2" fontId="5" fillId="5" borderId="1" xfId="0" applyNumberFormat="1" applyFont="1" applyFill="1" applyBorder="1" applyAlignment="1" applyProtection="1">
      <alignment horizontal="right" vertical="center" wrapText="1"/>
      <protection locked="0"/>
    </xf>
    <xf numFmtId="0" fontId="0" fillId="0" borderId="0" xfId="0" applyProtection="1">
      <protection locked="0"/>
    </xf>
    <xf numFmtId="0" fontId="0" fillId="0" borderId="0" xfId="0" applyAlignment="1" applyProtection="1">
      <alignment horizontal="left" vertical="top"/>
      <protection locked="0"/>
    </xf>
    <xf numFmtId="0" fontId="0" fillId="0" borderId="1" xfId="0" applyBorder="1" applyAlignment="1" applyProtection="1">
      <alignment horizontal="left" vertical="top" wrapText="1"/>
      <protection locked="0"/>
    </xf>
    <xf numFmtId="0" fontId="8" fillId="5" borderId="1" xfId="0" applyFont="1" applyFill="1" applyBorder="1" applyAlignment="1" applyProtection="1">
      <alignment horizontal="left" vertical="top" wrapText="1"/>
      <protection locked="0"/>
    </xf>
    <xf numFmtId="2" fontId="8" fillId="5" borderId="1" xfId="0" applyNumberFormat="1" applyFont="1" applyFill="1" applyBorder="1" applyAlignment="1" applyProtection="1">
      <alignment horizontal="right" vertical="center" wrapText="1"/>
      <protection locked="0"/>
    </xf>
    <xf numFmtId="2" fontId="7" fillId="5" borderId="1"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pplyProtection="1">
      <alignment horizontal="right" vertical="center" wrapText="1"/>
      <protection locked="0"/>
    </xf>
    <xf numFmtId="1" fontId="7" fillId="5" borderId="1" xfId="0" applyNumberFormat="1" applyFont="1" applyFill="1" applyBorder="1" applyAlignment="1" applyProtection="1">
      <alignment horizontal="right" vertical="center" wrapText="1"/>
      <protection locked="0"/>
    </xf>
    <xf numFmtId="1" fontId="8" fillId="5" borderId="1" xfId="0" applyNumberFormat="1" applyFont="1" applyFill="1" applyBorder="1" applyAlignment="1">
      <alignment horizontal="right" vertical="center" wrapText="1"/>
    </xf>
    <xf numFmtId="0" fontId="0" fillId="5" borderId="1" xfId="0" applyFill="1" applyBorder="1" applyAlignment="1" applyProtection="1">
      <alignment horizontal="center" vertical="top" wrapText="1"/>
      <protection locked="0"/>
    </xf>
    <xf numFmtId="2" fontId="0" fillId="4" borderId="1" xfId="0" applyNumberFormat="1" applyFill="1" applyBorder="1" applyAlignment="1" applyProtection="1">
      <alignment horizontal="right" vertical="top" wrapText="1"/>
      <protection locked="0"/>
    </xf>
    <xf numFmtId="2" fontId="4" fillId="2" borderId="1" xfId="0" applyNumberFormat="1" applyFont="1" applyFill="1" applyBorder="1" applyAlignment="1">
      <alignment horizontal="right" vertical="top" wrapText="1"/>
    </xf>
    <xf numFmtId="0" fontId="4" fillId="2" borderId="5" xfId="0" applyFont="1" applyFill="1" applyBorder="1" applyAlignment="1">
      <alignment vertical="top" wrapText="1"/>
    </xf>
    <xf numFmtId="0" fontId="10" fillId="0" borderId="1" xfId="0" applyFont="1" applyBorder="1" applyAlignment="1" applyProtection="1">
      <alignment horizontal="left" vertical="top" wrapText="1"/>
      <protection locked="0"/>
    </xf>
    <xf numFmtId="0" fontId="10" fillId="0" borderId="0" xfId="0" applyFont="1" applyAlignment="1" applyProtection="1">
      <alignment horizontal="left" vertical="top"/>
      <protection locked="0"/>
    </xf>
    <xf numFmtId="0" fontId="7" fillId="0" borderId="1" xfId="0" applyFont="1" applyBorder="1" applyAlignment="1">
      <alignment vertical="center" wrapText="1"/>
    </xf>
    <xf numFmtId="0" fontId="7" fillId="0" borderId="1" xfId="0" applyFont="1" applyBorder="1" applyAlignment="1">
      <alignment horizontal="justify" vertical="center" wrapText="1"/>
    </xf>
    <xf numFmtId="1" fontId="7" fillId="0" borderId="1" xfId="0" applyNumberFormat="1" applyFont="1" applyBorder="1" applyAlignment="1">
      <alignment horizontal="right" vertical="center" wrapText="1"/>
    </xf>
    <xf numFmtId="0" fontId="6" fillId="0" borderId="0" xfId="0" applyFont="1"/>
    <xf numFmtId="0" fontId="12" fillId="0" borderId="1" xfId="0" applyFont="1" applyBorder="1" applyAlignment="1">
      <alignment vertical="center" wrapText="1"/>
    </xf>
    <xf numFmtId="0" fontId="12" fillId="0" borderId="1" xfId="0" applyFont="1" applyBorder="1" applyAlignment="1">
      <alignment horizontal="justify" vertical="center" wrapText="1"/>
    </xf>
    <xf numFmtId="1" fontId="12" fillId="5" borderId="1" xfId="0" applyNumberFormat="1" applyFont="1" applyFill="1" applyBorder="1" applyAlignment="1" applyProtection="1">
      <alignment horizontal="right" vertical="center" wrapText="1"/>
      <protection locked="0"/>
    </xf>
    <xf numFmtId="0" fontId="13" fillId="0" borderId="0" xfId="0" applyFont="1"/>
    <xf numFmtId="0" fontId="4" fillId="0" borderId="0" xfId="0" applyFont="1" applyAlignment="1">
      <alignment horizontal="center" wrapText="1"/>
    </xf>
    <xf numFmtId="1" fontId="4" fillId="0" borderId="0" xfId="0" applyNumberFormat="1" applyFont="1" applyAlignment="1">
      <alignment horizontal="center"/>
    </xf>
    <xf numFmtId="0" fontId="4" fillId="3" borderId="1" xfId="0" applyFont="1" applyFill="1" applyBorder="1" applyAlignment="1">
      <alignment horizontal="left" vertical="center" wrapText="1"/>
    </xf>
    <xf numFmtId="0" fontId="0" fillId="4" borderId="1" xfId="0" applyFill="1" applyBorder="1" applyAlignment="1">
      <alignment horizontal="center" vertical="top" wrapText="1"/>
    </xf>
    <xf numFmtId="0" fontId="4" fillId="4" borderId="1" xfId="0" applyFont="1" applyFill="1" applyBorder="1" applyAlignment="1">
      <alignment horizontal="left" vertical="top" wrapText="1"/>
    </xf>
    <xf numFmtId="0" fontId="4" fillId="0" borderId="0" xfId="0" applyFont="1" applyProtection="1">
      <protection locked="0"/>
    </xf>
    <xf numFmtId="0" fontId="14" fillId="4" borderId="1" xfId="0" applyFont="1" applyFill="1" applyBorder="1" applyAlignment="1">
      <alignment horizontal="left"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0" fontId="4" fillId="0" borderId="0" xfId="0" applyFont="1" applyAlignment="1">
      <alignment horizontal="left" vertical="top"/>
    </xf>
    <xf numFmtId="2" fontId="4" fillId="4" borderId="1" xfId="0" applyNumberFormat="1" applyFont="1" applyFill="1" applyBorder="1" applyAlignment="1">
      <alignment horizontal="right" vertical="top" wrapText="1"/>
    </xf>
    <xf numFmtId="2" fontId="8" fillId="5" borderId="0" xfId="0" applyNumberFormat="1" applyFont="1" applyFill="1" applyAlignment="1" applyProtection="1">
      <alignment horizontal="center" vertical="center" wrapText="1"/>
      <protection locked="0"/>
    </xf>
    <xf numFmtId="0" fontId="15" fillId="0" borderId="0" xfId="0" applyFont="1" applyAlignment="1">
      <alignment horizontal="left" vertical="top"/>
    </xf>
    <xf numFmtId="0" fontId="15" fillId="0" borderId="0" xfId="0" applyFont="1" applyAlignment="1">
      <alignment horizontal="left" vertical="center"/>
    </xf>
    <xf numFmtId="0" fontId="15" fillId="0" borderId="0" xfId="0" applyFont="1"/>
    <xf numFmtId="0" fontId="16" fillId="0" borderId="0" xfId="0" applyFont="1"/>
    <xf numFmtId="1" fontId="15" fillId="5" borderId="1" xfId="0" applyNumberFormat="1" applyFont="1" applyFill="1" applyBorder="1" applyAlignment="1" applyProtection="1">
      <alignment horizontal="right" vertical="center" wrapText="1"/>
      <protection locked="0"/>
    </xf>
    <xf numFmtId="0" fontId="17" fillId="0" borderId="0" xfId="0" applyFont="1"/>
    <xf numFmtId="0" fontId="18" fillId="4" borderId="1" xfId="0" applyFont="1" applyFill="1" applyBorder="1" applyAlignment="1">
      <alignment horizontal="left" vertical="top" wrapText="1"/>
    </xf>
    <xf numFmtId="0" fontId="18" fillId="0" borderId="1" xfId="0" applyFont="1" applyBorder="1" applyAlignment="1">
      <alignment horizontal="justify" vertical="center" wrapText="1"/>
    </xf>
    <xf numFmtId="0" fontId="0" fillId="0" borderId="1" xfId="0" applyBorder="1" applyAlignment="1">
      <alignment vertical="center" wrapText="1"/>
    </xf>
    <xf numFmtId="164" fontId="0" fillId="5" borderId="1" xfId="0" applyNumberFormat="1" applyFill="1" applyBorder="1" applyAlignment="1" applyProtection="1">
      <alignment horizontal="left" vertical="top" wrapText="1"/>
      <protection locked="0"/>
    </xf>
    <xf numFmtId="164" fontId="0" fillId="0" borderId="1" xfId="0" applyNumberFormat="1" applyBorder="1" applyAlignment="1">
      <alignment horizontal="left" vertical="top" wrapText="1"/>
    </xf>
    <xf numFmtId="2" fontId="0" fillId="0" borderId="0" xfId="0" applyNumberFormat="1" applyAlignment="1">
      <alignment vertical="center" wrapText="1"/>
    </xf>
    <xf numFmtId="0" fontId="18" fillId="0" borderId="1" xfId="0" applyFont="1" applyBorder="1" applyAlignment="1">
      <alignment horizontal="left" vertical="top" wrapText="1"/>
    </xf>
    <xf numFmtId="2" fontId="18" fillId="4" borderId="1" xfId="0" applyNumberFormat="1" applyFont="1" applyFill="1" applyBorder="1" applyAlignment="1">
      <alignment horizontal="right" vertical="top" wrapText="1"/>
    </xf>
    <xf numFmtId="0" fontId="19" fillId="3" borderId="1" xfId="0" applyFont="1" applyFill="1" applyBorder="1" applyAlignment="1">
      <alignment horizontal="center" vertical="center" wrapText="1"/>
    </xf>
    <xf numFmtId="2" fontId="4" fillId="6" borderId="1" xfId="0" applyNumberFormat="1" applyFont="1" applyFill="1" applyBorder="1" applyAlignment="1">
      <alignment horizontal="center" vertical="top" wrapText="1"/>
    </xf>
    <xf numFmtId="2" fontId="4" fillId="6" borderId="1" xfId="0" applyNumberFormat="1" applyFont="1" applyFill="1" applyBorder="1" applyAlignment="1">
      <alignment horizontal="right" vertical="top" wrapText="1"/>
    </xf>
    <xf numFmtId="0" fontId="4" fillId="6" borderId="1"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1" fontId="9" fillId="5" borderId="1" xfId="0" applyNumberFormat="1" applyFont="1" applyFill="1" applyBorder="1" applyAlignment="1" applyProtection="1">
      <alignment horizontal="right" vertical="center" wrapText="1"/>
      <protection locked="0"/>
    </xf>
    <xf numFmtId="1" fontId="19" fillId="3" borderId="1" xfId="0" applyNumberFormat="1" applyFont="1" applyFill="1" applyBorder="1" applyAlignment="1">
      <alignment horizontal="right" vertical="center" wrapText="1"/>
    </xf>
    <xf numFmtId="1" fontId="20" fillId="0" borderId="1" xfId="0" applyNumberFormat="1" applyFont="1" applyBorder="1" applyAlignment="1">
      <alignment horizontal="right" vertical="center" wrapText="1"/>
    </xf>
    <xf numFmtId="2" fontId="21" fillId="0" borderId="1" xfId="0" applyNumberFormat="1" applyFont="1" applyBorder="1" applyAlignment="1">
      <alignment horizontal="right" vertical="center" wrapText="1"/>
    </xf>
    <xf numFmtId="1" fontId="18" fillId="0" borderId="1" xfId="0" applyNumberFormat="1" applyFont="1" applyBorder="1" applyAlignment="1">
      <alignment horizontal="right" vertical="center" wrapText="1"/>
    </xf>
    <xf numFmtId="0" fontId="19" fillId="0" borderId="1" xfId="0" applyFont="1" applyBorder="1" applyAlignment="1">
      <alignment horizontal="left" vertical="top" wrapText="1"/>
    </xf>
    <xf numFmtId="0" fontId="0" fillId="4" borderId="5" xfId="0" applyFill="1" applyBorder="1" applyAlignment="1">
      <alignment horizontal="left" vertical="top" wrapText="1"/>
    </xf>
    <xf numFmtId="2" fontId="18" fillId="4" borderId="5" xfId="0" applyNumberFormat="1" applyFont="1" applyFill="1" applyBorder="1" applyAlignment="1">
      <alignment horizontal="right" vertical="top" wrapText="1"/>
    </xf>
    <xf numFmtId="0" fontId="4" fillId="3" borderId="8" xfId="0" applyFont="1" applyFill="1" applyBorder="1" applyAlignment="1">
      <alignment horizontal="left" vertical="top" wrapText="1"/>
    </xf>
    <xf numFmtId="0" fontId="0" fillId="4" borderId="12" xfId="0" applyFill="1" applyBorder="1" applyAlignment="1">
      <alignment horizontal="left" vertical="top" wrapText="1"/>
    </xf>
    <xf numFmtId="2" fontId="0" fillId="4" borderId="13" xfId="0" applyNumberFormat="1" applyFill="1" applyBorder="1" applyAlignment="1">
      <alignment horizontal="right" vertical="top" wrapText="1"/>
    </xf>
    <xf numFmtId="0" fontId="0" fillId="4" borderId="14" xfId="0" applyFill="1" applyBorder="1" applyAlignment="1">
      <alignment horizontal="left" vertical="top" wrapText="1"/>
    </xf>
    <xf numFmtId="0" fontId="0" fillId="4" borderId="15" xfId="0" applyFill="1" applyBorder="1" applyAlignment="1">
      <alignment horizontal="left" vertical="top" wrapText="1"/>
    </xf>
    <xf numFmtId="2" fontId="0" fillId="4" borderId="15" xfId="0" applyNumberFormat="1" applyFill="1" applyBorder="1" applyAlignment="1">
      <alignment horizontal="right" vertical="top" wrapText="1"/>
    </xf>
    <xf numFmtId="2" fontId="0" fillId="4" borderId="16" xfId="0" applyNumberFormat="1" applyFill="1" applyBorder="1" applyAlignment="1">
      <alignment horizontal="right" vertical="top" wrapText="1"/>
    </xf>
    <xf numFmtId="0" fontId="0" fillId="4" borderId="3" xfId="0" applyFill="1" applyBorder="1" applyAlignment="1">
      <alignment vertical="top" wrapText="1"/>
    </xf>
    <xf numFmtId="0" fontId="0" fillId="4" borderId="7" xfId="0" applyFill="1" applyBorder="1" applyAlignment="1">
      <alignment vertical="top" wrapText="1"/>
    </xf>
    <xf numFmtId="0" fontId="0" fillId="4" borderId="2" xfId="0" applyFill="1" applyBorder="1" applyAlignment="1">
      <alignment vertical="top" wrapText="1"/>
    </xf>
    <xf numFmtId="0" fontId="4" fillId="4" borderId="3" xfId="0" applyFont="1" applyFill="1" applyBorder="1" applyAlignment="1">
      <alignment vertical="top" wrapText="1"/>
    </xf>
    <xf numFmtId="0" fontId="4" fillId="4" borderId="7" xfId="0" applyFont="1" applyFill="1" applyBorder="1" applyAlignment="1">
      <alignment vertical="top" wrapText="1"/>
    </xf>
    <xf numFmtId="0" fontId="5" fillId="0" borderId="0" xfId="0" applyFont="1" applyAlignment="1">
      <alignment vertical="center" wrapText="1"/>
    </xf>
    <xf numFmtId="0" fontId="5" fillId="0" borderId="0" xfId="0" applyFont="1" applyAlignment="1">
      <alignment horizontal="justify" vertical="center" wrapText="1"/>
    </xf>
    <xf numFmtId="1" fontId="5" fillId="0" borderId="0" xfId="0" applyNumberFormat="1" applyFont="1" applyAlignment="1" applyProtection="1">
      <alignment horizontal="right" vertical="center" wrapText="1"/>
      <protection locked="0"/>
    </xf>
    <xf numFmtId="0" fontId="8" fillId="0" borderId="0" xfId="0" applyFont="1" applyAlignment="1">
      <alignment vertical="center" wrapText="1"/>
    </xf>
    <xf numFmtId="0" fontId="8" fillId="0" borderId="0" xfId="0" applyFont="1" applyAlignment="1">
      <alignment horizontal="justify" vertical="center" wrapText="1"/>
    </xf>
    <xf numFmtId="1" fontId="8" fillId="0" borderId="0" xfId="0" applyNumberFormat="1" applyFont="1" applyAlignment="1">
      <alignment horizontal="right" vertical="center" wrapText="1"/>
    </xf>
    <xf numFmtId="0" fontId="0" fillId="7" borderId="1" xfId="0" applyFill="1" applyBorder="1" applyAlignment="1">
      <alignment vertical="center" wrapText="1"/>
    </xf>
    <xf numFmtId="0" fontId="0" fillId="7" borderId="1" xfId="0" applyFill="1" applyBorder="1" applyAlignment="1">
      <alignment vertical="top" wrapText="1"/>
    </xf>
    <xf numFmtId="0" fontId="14" fillId="0" borderId="0" xfId="0" applyFont="1"/>
    <xf numFmtId="0" fontId="14" fillId="0" borderId="0" xfId="0" applyFont="1" applyAlignment="1">
      <alignment horizontal="center" wrapText="1"/>
    </xf>
    <xf numFmtId="165" fontId="18" fillId="5" borderId="1" xfId="0" applyNumberFormat="1" applyFont="1" applyFill="1" applyBorder="1" applyAlignment="1" applyProtection="1">
      <alignment horizontal="right" vertical="center" wrapText="1"/>
      <protection locked="0"/>
    </xf>
    <xf numFmtId="2" fontId="8" fillId="8" borderId="1" xfId="0" applyNumberFormat="1" applyFont="1" applyFill="1" applyBorder="1" applyAlignment="1" applyProtection="1">
      <alignment horizontal="right" vertical="center" wrapText="1"/>
      <protection locked="0"/>
    </xf>
    <xf numFmtId="1" fontId="8" fillId="8" borderId="1" xfId="0" applyNumberFormat="1" applyFont="1" applyFill="1" applyBorder="1" applyAlignment="1" applyProtection="1">
      <alignment horizontal="right" vertical="center" wrapText="1"/>
      <protection locked="0"/>
    </xf>
    <xf numFmtId="1" fontId="9" fillId="8" borderId="1" xfId="0" applyNumberFormat="1" applyFont="1" applyFill="1" applyBorder="1" applyAlignment="1" applyProtection="1">
      <alignment horizontal="right" vertical="center" wrapText="1"/>
      <protection locked="0"/>
    </xf>
    <xf numFmtId="14" fontId="0" fillId="5" borderId="1" xfId="0" applyNumberFormat="1" applyFill="1" applyBorder="1" applyAlignment="1" applyProtection="1">
      <alignment horizontal="right" vertical="top" wrapText="1"/>
      <protection locked="0"/>
    </xf>
    <xf numFmtId="0" fontId="5" fillId="0" borderId="0" xfId="0" applyFont="1" applyFill="1" applyBorder="1" applyAlignment="1">
      <alignment horizontal="center" vertical="center" wrapText="1"/>
    </xf>
    <xf numFmtId="0" fontId="5" fillId="0" borderId="0" xfId="0" applyFont="1" applyAlignment="1">
      <alignment horizontal="center" vertical="center" wrapText="1"/>
    </xf>
    <xf numFmtId="0" fontId="5" fillId="5" borderId="0" xfId="0" applyFont="1" applyFill="1" applyAlignment="1" applyProtection="1">
      <alignment horizontal="center" vertical="center" wrapText="1"/>
      <protection locked="0"/>
    </xf>
    <xf numFmtId="0" fontId="0" fillId="5" borderId="0" xfId="0" applyFill="1" applyAlignment="1" applyProtection="1">
      <alignment horizontal="center" vertical="center" wrapText="1"/>
      <protection locked="0"/>
    </xf>
    <xf numFmtId="0" fontId="0" fillId="5" borderId="1" xfId="0" applyFill="1" applyBorder="1" applyAlignment="1" applyProtection="1">
      <alignment horizontal="left" vertical="top" wrapText="1"/>
      <protection locked="0"/>
    </xf>
    <xf numFmtId="0" fontId="5"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0" fillId="0" borderId="1" xfId="0" applyBorder="1" applyAlignment="1">
      <alignment horizontal="left" vertical="top" wrapText="1"/>
    </xf>
    <xf numFmtId="0" fontId="4" fillId="5" borderId="1" xfId="0" applyFont="1" applyFill="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4" xfId="0" applyBorder="1" applyAlignment="1">
      <alignment horizontal="left" vertical="top" wrapText="1"/>
    </xf>
    <xf numFmtId="0" fontId="0" fillId="0" borderId="1" xfId="0" applyBorder="1" applyAlignment="1" applyProtection="1">
      <alignment horizontal="left" vertical="top" wrapText="1"/>
      <protection locked="0"/>
    </xf>
    <xf numFmtId="0" fontId="4" fillId="3" borderId="1" xfId="0" applyFont="1" applyFill="1" applyBorder="1" applyAlignment="1">
      <alignment horizontal="left" vertical="top" wrapText="1"/>
    </xf>
    <xf numFmtId="0" fontId="0" fillId="5" borderId="5" xfId="0" applyFill="1" applyBorder="1" applyAlignment="1" applyProtection="1">
      <alignment horizontal="left" vertical="top" wrapText="1"/>
      <protection locked="0"/>
    </xf>
    <xf numFmtId="0" fontId="0" fillId="5" borderId="4" xfId="0" applyFill="1" applyBorder="1" applyAlignment="1" applyProtection="1">
      <alignment horizontal="left" vertical="top" wrapText="1"/>
      <protection locked="0"/>
    </xf>
    <xf numFmtId="0" fontId="4" fillId="0" borderId="1" xfId="0" applyFont="1" applyBorder="1" applyAlignment="1">
      <alignment horizontal="left" vertical="top" wrapText="1"/>
    </xf>
    <xf numFmtId="0" fontId="0" fillId="5" borderId="3" xfId="0" applyFill="1" applyBorder="1" applyAlignment="1" applyProtection="1">
      <alignment horizontal="left" vertical="top" wrapText="1"/>
      <protection locked="0"/>
    </xf>
    <xf numFmtId="0" fontId="0" fillId="5" borderId="2" xfId="0" applyFill="1" applyBorder="1" applyAlignment="1" applyProtection="1">
      <alignment horizontal="left" vertical="top" wrapText="1"/>
      <protection locked="0"/>
    </xf>
    <xf numFmtId="0" fontId="10" fillId="5" borderId="3" xfId="0" applyFont="1" applyFill="1" applyBorder="1" applyAlignment="1" applyProtection="1">
      <alignment horizontal="left" vertical="top" wrapText="1"/>
      <protection locked="0"/>
    </xf>
    <xf numFmtId="0" fontId="10" fillId="5" borderId="7"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4" fillId="3" borderId="3"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3"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4" fillId="3" borderId="9" xfId="0" applyFont="1" applyFill="1" applyBorder="1" applyAlignment="1">
      <alignment horizontal="left" vertical="top" wrapText="1"/>
    </xf>
    <xf numFmtId="0" fontId="4" fillId="3" borderId="10" xfId="0" applyFont="1" applyFill="1" applyBorder="1" applyAlignment="1">
      <alignment horizontal="left" vertical="top" wrapText="1"/>
    </xf>
    <xf numFmtId="0" fontId="4" fillId="3" borderId="11" xfId="0" applyFont="1" applyFill="1" applyBorder="1" applyAlignment="1">
      <alignment horizontal="left" vertical="top" wrapText="1"/>
    </xf>
    <xf numFmtId="0" fontId="19" fillId="3" borderId="3" xfId="0" applyFont="1" applyFill="1" applyBorder="1" applyAlignment="1">
      <alignment horizontal="left" vertical="top" wrapText="1"/>
    </xf>
    <xf numFmtId="0" fontId="19" fillId="3" borderId="7" xfId="0" applyFont="1" applyFill="1" applyBorder="1" applyAlignment="1">
      <alignment horizontal="left" vertical="top" wrapText="1"/>
    </xf>
    <xf numFmtId="0" fontId="19" fillId="3" borderId="2" xfId="0" applyFont="1" applyFill="1" applyBorder="1" applyAlignment="1">
      <alignment horizontal="left" vertical="top" wrapText="1"/>
    </xf>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right" vertical="top" wrapText="1"/>
    </xf>
    <xf numFmtId="0" fontId="4" fillId="3" borderId="7" xfId="0" applyFont="1" applyFill="1" applyBorder="1" applyAlignment="1">
      <alignment horizontal="right" vertical="top" wrapText="1"/>
    </xf>
    <xf numFmtId="0" fontId="4" fillId="3" borderId="2" xfId="0" applyFont="1" applyFill="1" applyBorder="1" applyAlignment="1">
      <alignment horizontal="right" vertical="top"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0" fillId="5" borderId="1" xfId="0" applyFill="1" applyBorder="1" applyAlignment="1" applyProtection="1">
      <alignment horizontal="center" vertical="top" wrapText="1"/>
      <protection locked="0"/>
    </xf>
    <xf numFmtId="0" fontId="4" fillId="4" borderId="3" xfId="0" applyFont="1" applyFill="1" applyBorder="1" applyAlignment="1">
      <alignment horizontal="center" vertical="top" wrapText="1"/>
    </xf>
    <xf numFmtId="0" fontId="4" fillId="4" borderId="7" xfId="0" applyFont="1" applyFill="1" applyBorder="1" applyAlignment="1">
      <alignment horizontal="center" vertical="top" wrapText="1"/>
    </xf>
    <xf numFmtId="0" fontId="4" fillId="4" borderId="2" xfId="0" applyFont="1" applyFill="1" applyBorder="1" applyAlignment="1">
      <alignment horizontal="center"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2" fontId="8" fillId="5" borderId="3" xfId="0" applyNumberFormat="1" applyFont="1" applyFill="1" applyBorder="1" applyAlignment="1" applyProtection="1">
      <alignment horizontal="right" vertical="center" wrapText="1"/>
      <protection locked="0"/>
    </xf>
    <xf numFmtId="2" fontId="8" fillId="5" borderId="7" xfId="0" applyNumberFormat="1" applyFont="1" applyFill="1" applyBorder="1" applyAlignment="1" applyProtection="1">
      <alignment horizontal="right" vertical="center" wrapText="1"/>
      <protection locked="0"/>
    </xf>
    <xf numFmtId="2" fontId="8" fillId="5" borderId="2" xfId="0" applyNumberFormat="1" applyFont="1" applyFill="1" applyBorder="1" applyAlignment="1" applyProtection="1">
      <alignment horizontal="right" vertical="center" wrapText="1"/>
      <protection locked="0"/>
    </xf>
    <xf numFmtId="0" fontId="0" fillId="5" borderId="7" xfId="0" applyFill="1" applyBorder="1" applyAlignment="1" applyProtection="1">
      <alignment horizontal="left" vertical="top" wrapText="1"/>
      <protection locked="0"/>
    </xf>
    <xf numFmtId="2" fontId="0" fillId="4" borderId="1" xfId="0" applyNumberFormat="1" applyFill="1" applyBorder="1" applyAlignment="1">
      <alignment horizontal="right" vertical="top" wrapText="1"/>
    </xf>
    <xf numFmtId="0" fontId="0" fillId="4" borderId="1" xfId="0" applyFill="1" applyBorder="1" applyAlignment="1">
      <alignment horizontal="right" vertical="top" wrapText="1"/>
    </xf>
    <xf numFmtId="0" fontId="0" fillId="4" borderId="1" xfId="0" applyFill="1" applyBorder="1" applyAlignment="1">
      <alignment horizontal="lef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2" fontId="4" fillId="4" borderId="1" xfId="0" applyNumberFormat="1" applyFont="1" applyFill="1" applyBorder="1" applyAlignment="1">
      <alignment horizontal="right" vertical="top" wrapText="1"/>
    </xf>
    <xf numFmtId="0" fontId="4" fillId="4" borderId="1" xfId="0" applyFont="1" applyFill="1" applyBorder="1" applyAlignment="1">
      <alignment horizontal="right" vertical="top" wrapText="1"/>
    </xf>
    <xf numFmtId="0" fontId="4" fillId="3" borderId="3"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6" borderId="3"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2" xfId="0" applyFont="1" applyFill="1" applyBorder="1" applyAlignment="1">
      <alignment horizontal="left" vertical="top" wrapText="1"/>
    </xf>
    <xf numFmtId="0" fontId="5" fillId="7" borderId="1" xfId="0" applyFont="1" applyFill="1" applyBorder="1" applyAlignment="1">
      <alignment horizontal="justify" vertical="center" wrapText="1"/>
    </xf>
    <xf numFmtId="0" fontId="19" fillId="2" borderId="1" xfId="0" applyFont="1" applyFill="1" applyBorder="1" applyAlignment="1">
      <alignment vertical="center" wrapText="1"/>
    </xf>
    <xf numFmtId="0" fontId="5" fillId="3" borderId="1" xfId="0" applyFont="1" applyFill="1" applyBorder="1" applyAlignment="1">
      <alignment horizontal="center" vertical="center" wrapText="1"/>
    </xf>
    <xf numFmtId="0" fontId="5" fillId="7" borderId="1" xfId="0" applyFont="1" applyFill="1" applyBorder="1" applyAlignment="1">
      <alignment vertical="center" wrapText="1"/>
    </xf>
    <xf numFmtId="1" fontId="5" fillId="5" borderId="5" xfId="0" applyNumberFormat="1" applyFont="1" applyFill="1" applyBorder="1" applyAlignment="1" applyProtection="1">
      <alignment horizontal="center" vertical="center" wrapText="1"/>
      <protection locked="0"/>
    </xf>
    <xf numFmtId="1" fontId="5" fillId="5" borderId="6" xfId="0" applyNumberFormat="1" applyFont="1" applyFill="1" applyBorder="1" applyAlignment="1" applyProtection="1">
      <alignment horizontal="center" vertical="center" wrapText="1"/>
      <protection locked="0"/>
    </xf>
    <xf numFmtId="1" fontId="5" fillId="5" borderId="4" xfId="0" applyNumberFormat="1" applyFont="1" applyFill="1" applyBorder="1" applyAlignment="1" applyProtection="1">
      <alignment horizontal="center" vertical="center" wrapText="1"/>
      <protection locked="0"/>
    </xf>
  </cellXfs>
  <cellStyles count="1">
    <cellStyle name="Įprastas" xfId="0" builtinId="0"/>
  </cellStyles>
  <dxfs count="19">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8"/>
      <tableStyleElement type="headerRow" dxfId="1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104775</xdr:colOff>
          <xdr:row>13</xdr:row>
          <xdr:rowOff>161925</xdr:rowOff>
        </xdr:from>
        <xdr:to>
          <xdr:col>3</xdr:col>
          <xdr:colOff>1304925</xdr:colOff>
          <xdr:row>15</xdr:row>
          <xdr:rowOff>19050</xdr:rowOff>
        </xdr:to>
        <xdr:sp macro="" textlink="">
          <xdr:nvSpPr>
            <xdr:cNvPr id="1053" name="Check Box 29" hidden="1">
              <a:extLst>
                <a:ext uri="{63B3BB69-23CF-44E3-9099-C40C66FF867C}">
                  <a14:compatExt spid="_x0000_s1053"/>
                </a:ext>
                <a:ext uri="{FF2B5EF4-FFF2-40B4-BE49-F238E27FC236}">
                  <a16:creationId xmlns=""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gamyba;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xdr:row>
          <xdr:rowOff>171450</xdr:rowOff>
        </xdr:from>
        <xdr:to>
          <xdr:col>3</xdr:col>
          <xdr:colOff>1409700</xdr:colOff>
          <xdr:row>16</xdr:row>
          <xdr:rowOff>19050</xdr:rowOff>
        </xdr:to>
        <xdr:sp macro="" textlink="">
          <xdr:nvSpPr>
            <xdr:cNvPr id="1054" name="Check Box 30" hidden="1">
              <a:extLst>
                <a:ext uri="{63B3BB69-23CF-44E3-9099-C40C66FF867C}">
                  <a14:compatExt spid="_x0000_s1054"/>
                </a:ext>
                <a:ext uri="{FF2B5EF4-FFF2-40B4-BE49-F238E27FC236}">
                  <a16:creationId xmlns=""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paslaugų teikimas;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15</xdr:row>
          <xdr:rowOff>171450</xdr:rowOff>
        </xdr:from>
        <xdr:to>
          <xdr:col>3</xdr:col>
          <xdr:colOff>952500</xdr:colOff>
          <xdr:row>17</xdr:row>
          <xdr:rowOff>19050</xdr:rowOff>
        </xdr:to>
        <xdr:sp macro="" textlink="">
          <xdr:nvSpPr>
            <xdr:cNvPr id="1055" name="Check Box 31" hidden="1">
              <a:extLst>
                <a:ext uri="{63B3BB69-23CF-44E3-9099-C40C66FF867C}">
                  <a14:compatExt spid="_x0000_s1055"/>
                </a:ext>
                <a:ext uri="{FF2B5EF4-FFF2-40B4-BE49-F238E27FC236}">
                  <a16:creationId xmlns=""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prekyba.</a:t>
              </a:r>
            </a:p>
          </xdr:txBody>
        </xdr:sp>
        <xdr:clientData fLocksWithSheet="0"/>
      </xdr:twoCellAnchor>
    </mc:Choice>
    <mc:Fallback/>
  </mc:AlternateContent>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apas1">
    <pageSetUpPr fitToPage="1"/>
  </sheetPr>
  <dimension ref="A1:D71"/>
  <sheetViews>
    <sheetView tabSelected="1" workbookViewId="0">
      <selection activeCell="A5" sqref="A5:D5"/>
    </sheetView>
  </sheetViews>
  <sheetFormatPr defaultColWidth="8.85546875" defaultRowHeight="15" x14ac:dyDescent="0.25"/>
  <cols>
    <col min="1" max="1" width="9.140625" style="2" customWidth="1"/>
    <col min="2" max="2" width="34.7109375" style="2" customWidth="1"/>
    <col min="3" max="3" width="18.85546875" style="2" customWidth="1"/>
    <col min="4" max="4" width="45.28515625" style="2" customWidth="1"/>
    <col min="5" max="16384" width="8.85546875" style="3"/>
  </cols>
  <sheetData>
    <row r="1" spans="1:4" x14ac:dyDescent="0.25">
      <c r="A1" s="154" t="s">
        <v>686</v>
      </c>
      <c r="B1" s="154"/>
      <c r="C1" s="154"/>
      <c r="D1" s="154"/>
    </row>
    <row r="3" spans="1:4" x14ac:dyDescent="0.25">
      <c r="A3" s="153" t="s">
        <v>81</v>
      </c>
      <c r="B3" s="153"/>
      <c r="C3" s="153"/>
      <c r="D3" s="153"/>
    </row>
    <row r="4" spans="1:4" ht="15.75" x14ac:dyDescent="0.25">
      <c r="A4" s="14"/>
    </row>
    <row r="5" spans="1:4" ht="35.450000000000003" customHeight="1" x14ac:dyDescent="0.25">
      <c r="A5" s="152" t="s">
        <v>702</v>
      </c>
      <c r="B5" s="152"/>
      <c r="C5" s="152"/>
      <c r="D5" s="152"/>
    </row>
    <row r="6" spans="1:4" ht="15.75" x14ac:dyDescent="0.25">
      <c r="A6" s="15"/>
    </row>
    <row r="7" spans="1:4" s="13" customFormat="1" x14ac:dyDescent="0.25">
      <c r="A7" s="155" t="s">
        <v>700</v>
      </c>
      <c r="B7" s="155"/>
      <c r="C7" s="155"/>
      <c r="D7" s="155"/>
    </row>
    <row r="8" spans="1:4" s="13" customFormat="1" ht="15.75" x14ac:dyDescent="0.25">
      <c r="A8" s="14"/>
      <c r="B8" s="16"/>
      <c r="C8" s="95" t="s">
        <v>701</v>
      </c>
      <c r="D8" s="16"/>
    </row>
    <row r="9" spans="1:4" ht="15.75" x14ac:dyDescent="0.25">
      <c r="A9" s="15"/>
    </row>
    <row r="10" spans="1:4" x14ac:dyDescent="0.25">
      <c r="A10" s="4" t="s">
        <v>0</v>
      </c>
      <c r="B10" s="157" t="s">
        <v>1</v>
      </c>
      <c r="C10" s="157"/>
      <c r="D10" s="157"/>
    </row>
    <row r="11" spans="1:4" x14ac:dyDescent="0.25">
      <c r="A11" s="4" t="s">
        <v>2</v>
      </c>
      <c r="B11" s="158" t="s">
        <v>3</v>
      </c>
      <c r="C11" s="158"/>
      <c r="D11" s="158"/>
    </row>
    <row r="12" spans="1:4" ht="30" x14ac:dyDescent="0.25">
      <c r="A12" s="6" t="s">
        <v>4</v>
      </c>
      <c r="B12" s="6" t="s">
        <v>5</v>
      </c>
      <c r="C12" s="156" t="s">
        <v>356</v>
      </c>
      <c r="D12" s="156"/>
    </row>
    <row r="13" spans="1:4" ht="30" x14ac:dyDescent="0.25">
      <c r="A13" s="6" t="s">
        <v>6</v>
      </c>
      <c r="B13" s="6" t="s">
        <v>7</v>
      </c>
      <c r="C13" s="156" t="s">
        <v>356</v>
      </c>
      <c r="D13" s="156"/>
    </row>
    <row r="14" spans="1:4" ht="14.45" customHeight="1" x14ac:dyDescent="0.25">
      <c r="A14" s="6" t="s">
        <v>8</v>
      </c>
      <c r="B14" s="6" t="s">
        <v>9</v>
      </c>
      <c r="C14" s="156" t="s">
        <v>356</v>
      </c>
      <c r="D14" s="156"/>
    </row>
    <row r="15" spans="1:4" x14ac:dyDescent="0.25">
      <c r="A15" s="159" t="s">
        <v>10</v>
      </c>
      <c r="B15" s="159" t="s">
        <v>11</v>
      </c>
      <c r="C15" s="160"/>
      <c r="D15" s="160"/>
    </row>
    <row r="16" spans="1:4" x14ac:dyDescent="0.25">
      <c r="A16" s="159"/>
      <c r="B16" s="159"/>
      <c r="C16" s="160"/>
      <c r="D16" s="160"/>
    </row>
    <row r="17" spans="1:4" x14ac:dyDescent="0.25">
      <c r="A17" s="159"/>
      <c r="B17" s="159"/>
      <c r="C17" s="160"/>
      <c r="D17" s="160"/>
    </row>
    <row r="18" spans="1:4" s="57" customFormat="1" x14ac:dyDescent="0.25">
      <c r="A18" s="161" t="s">
        <v>340</v>
      </c>
      <c r="B18" s="164" t="s">
        <v>44</v>
      </c>
      <c r="C18" s="56" t="s">
        <v>12</v>
      </c>
      <c r="D18" s="42"/>
    </row>
    <row r="19" spans="1:4" s="57" customFormat="1" x14ac:dyDescent="0.25">
      <c r="A19" s="162"/>
      <c r="B19" s="164"/>
      <c r="C19" s="56" t="s">
        <v>13</v>
      </c>
      <c r="D19" s="42"/>
    </row>
    <row r="20" spans="1:4" s="57" customFormat="1" x14ac:dyDescent="0.25">
      <c r="A20" s="162"/>
      <c r="B20" s="164"/>
      <c r="C20" s="56" t="s">
        <v>14</v>
      </c>
      <c r="D20" s="42"/>
    </row>
    <row r="21" spans="1:4" s="57" customFormat="1" x14ac:dyDescent="0.25">
      <c r="A21" s="162"/>
      <c r="B21" s="164"/>
      <c r="C21" s="56" t="s">
        <v>15</v>
      </c>
      <c r="D21" s="42"/>
    </row>
    <row r="22" spans="1:4" s="57" customFormat="1" x14ac:dyDescent="0.25">
      <c r="A22" s="162"/>
      <c r="B22" s="164"/>
      <c r="C22" s="56" t="s">
        <v>16</v>
      </c>
      <c r="D22" s="42"/>
    </row>
    <row r="23" spans="1:4" s="57" customFormat="1" ht="29.45" customHeight="1" x14ac:dyDescent="0.25">
      <c r="A23" s="163"/>
      <c r="B23" s="164"/>
      <c r="C23" s="56" t="s">
        <v>17</v>
      </c>
      <c r="D23" s="42"/>
    </row>
    <row r="24" spans="1:4" s="57" customFormat="1" x14ac:dyDescent="0.25">
      <c r="A24" s="161" t="s">
        <v>388</v>
      </c>
      <c r="B24" s="164" t="s">
        <v>44</v>
      </c>
      <c r="C24" s="56" t="s">
        <v>12</v>
      </c>
      <c r="D24" s="42"/>
    </row>
    <row r="25" spans="1:4" s="57" customFormat="1" x14ac:dyDescent="0.25">
      <c r="A25" s="162"/>
      <c r="B25" s="164"/>
      <c r="C25" s="56" t="s">
        <v>13</v>
      </c>
      <c r="D25" s="42"/>
    </row>
    <row r="26" spans="1:4" s="57" customFormat="1" x14ac:dyDescent="0.25">
      <c r="A26" s="162"/>
      <c r="B26" s="164"/>
      <c r="C26" s="56" t="s">
        <v>14</v>
      </c>
      <c r="D26" s="42"/>
    </row>
    <row r="27" spans="1:4" s="57" customFormat="1" x14ac:dyDescent="0.25">
      <c r="A27" s="162"/>
      <c r="B27" s="164"/>
      <c r="C27" s="56" t="s">
        <v>15</v>
      </c>
      <c r="D27" s="42"/>
    </row>
    <row r="28" spans="1:4" s="57" customFormat="1" x14ac:dyDescent="0.25">
      <c r="A28" s="162"/>
      <c r="B28" s="164"/>
      <c r="C28" s="56" t="s">
        <v>16</v>
      </c>
      <c r="D28" s="42"/>
    </row>
    <row r="29" spans="1:4" s="57" customFormat="1" ht="29.45" customHeight="1" x14ac:dyDescent="0.25">
      <c r="A29" s="163"/>
      <c r="B29" s="164"/>
      <c r="C29" s="56" t="s">
        <v>17</v>
      </c>
      <c r="D29" s="42"/>
    </row>
    <row r="30" spans="1:4" s="57" customFormat="1" x14ac:dyDescent="0.25">
      <c r="A30" s="161" t="s">
        <v>389</v>
      </c>
      <c r="B30" s="164" t="s">
        <v>44</v>
      </c>
      <c r="C30" s="56" t="s">
        <v>12</v>
      </c>
      <c r="D30" s="42"/>
    </row>
    <row r="31" spans="1:4" s="57" customFormat="1" x14ac:dyDescent="0.25">
      <c r="A31" s="162"/>
      <c r="B31" s="164"/>
      <c r="C31" s="56" t="s">
        <v>13</v>
      </c>
      <c r="D31" s="42"/>
    </row>
    <row r="32" spans="1:4" s="57" customFormat="1" x14ac:dyDescent="0.25">
      <c r="A32" s="162"/>
      <c r="B32" s="164"/>
      <c r="C32" s="56" t="s">
        <v>14</v>
      </c>
      <c r="D32" s="42"/>
    </row>
    <row r="33" spans="1:4" s="57" customFormat="1" x14ac:dyDescent="0.25">
      <c r="A33" s="162"/>
      <c r="B33" s="164"/>
      <c r="C33" s="56" t="s">
        <v>15</v>
      </c>
      <c r="D33" s="42"/>
    </row>
    <row r="34" spans="1:4" s="57" customFormat="1" x14ac:dyDescent="0.25">
      <c r="A34" s="162"/>
      <c r="B34" s="164"/>
      <c r="C34" s="56" t="s">
        <v>16</v>
      </c>
      <c r="D34" s="42"/>
    </row>
    <row r="35" spans="1:4" s="57" customFormat="1" ht="29.45" customHeight="1" x14ac:dyDescent="0.25">
      <c r="A35" s="163"/>
      <c r="B35" s="164"/>
      <c r="C35" s="56" t="s">
        <v>17</v>
      </c>
      <c r="D35" s="42"/>
    </row>
    <row r="36" spans="1:4" s="57" customFormat="1" x14ac:dyDescent="0.25">
      <c r="A36" s="161" t="s">
        <v>390</v>
      </c>
      <c r="B36" s="164" t="s">
        <v>44</v>
      </c>
      <c r="C36" s="56" t="s">
        <v>12</v>
      </c>
      <c r="D36" s="42"/>
    </row>
    <row r="37" spans="1:4" s="57" customFormat="1" x14ac:dyDescent="0.25">
      <c r="A37" s="162"/>
      <c r="B37" s="164"/>
      <c r="C37" s="56" t="s">
        <v>13</v>
      </c>
      <c r="D37" s="42"/>
    </row>
    <row r="38" spans="1:4" s="57" customFormat="1" x14ac:dyDescent="0.25">
      <c r="A38" s="162"/>
      <c r="B38" s="164"/>
      <c r="C38" s="56" t="s">
        <v>14</v>
      </c>
      <c r="D38" s="42"/>
    </row>
    <row r="39" spans="1:4" s="57" customFormat="1" x14ac:dyDescent="0.25">
      <c r="A39" s="162"/>
      <c r="B39" s="164"/>
      <c r="C39" s="56" t="s">
        <v>15</v>
      </c>
      <c r="D39" s="42"/>
    </row>
    <row r="40" spans="1:4" s="57" customFormat="1" x14ac:dyDescent="0.25">
      <c r="A40" s="162"/>
      <c r="B40" s="164"/>
      <c r="C40" s="56" t="s">
        <v>16</v>
      </c>
      <c r="D40" s="42"/>
    </row>
    <row r="41" spans="1:4" s="57" customFormat="1" ht="28.9" customHeight="1" x14ac:dyDescent="0.25">
      <c r="A41" s="163"/>
      <c r="B41" s="164"/>
      <c r="C41" s="56" t="s">
        <v>17</v>
      </c>
      <c r="D41" s="42"/>
    </row>
    <row r="42" spans="1:4" x14ac:dyDescent="0.25">
      <c r="A42" s="6" t="s">
        <v>18</v>
      </c>
      <c r="B42" s="6" t="s">
        <v>347</v>
      </c>
      <c r="C42" s="156" t="s">
        <v>356</v>
      </c>
      <c r="D42" s="156"/>
    </row>
    <row r="43" spans="1:4" x14ac:dyDescent="0.25">
      <c r="A43" s="4" t="s">
        <v>19</v>
      </c>
      <c r="B43" s="158" t="s">
        <v>20</v>
      </c>
      <c r="C43" s="158"/>
      <c r="D43" s="158"/>
    </row>
    <row r="44" spans="1:4" x14ac:dyDescent="0.25">
      <c r="A44" s="7" t="s">
        <v>21</v>
      </c>
      <c r="B44" s="165" t="s">
        <v>22</v>
      </c>
      <c r="C44" s="165"/>
      <c r="D44" s="165"/>
    </row>
    <row r="45" spans="1:4" ht="69.599999999999994" customHeight="1" x14ac:dyDescent="0.25">
      <c r="A45" s="6" t="s">
        <v>23</v>
      </c>
      <c r="B45" s="6" t="s">
        <v>24</v>
      </c>
      <c r="C45" s="156"/>
      <c r="D45" s="156"/>
    </row>
    <row r="46" spans="1:4" ht="76.150000000000006" customHeight="1" x14ac:dyDescent="0.25">
      <c r="A46" s="6" t="s">
        <v>25</v>
      </c>
      <c r="B46" s="6" t="s">
        <v>26</v>
      </c>
      <c r="C46" s="156"/>
      <c r="D46" s="156"/>
    </row>
    <row r="47" spans="1:4" ht="72" customHeight="1" x14ac:dyDescent="0.25">
      <c r="A47" s="6" t="s">
        <v>27</v>
      </c>
      <c r="B47" s="6" t="s">
        <v>28</v>
      </c>
      <c r="C47" s="156"/>
      <c r="D47" s="156"/>
    </row>
    <row r="48" spans="1:4" ht="72" customHeight="1" x14ac:dyDescent="0.25">
      <c r="A48" s="6" t="s">
        <v>29</v>
      </c>
      <c r="B48" s="6" t="s">
        <v>30</v>
      </c>
      <c r="C48" s="156"/>
      <c r="D48" s="156"/>
    </row>
    <row r="49" spans="1:4" ht="73.900000000000006" customHeight="1" x14ac:dyDescent="0.25">
      <c r="A49" s="6" t="s">
        <v>31</v>
      </c>
      <c r="B49" s="6" t="s">
        <v>32</v>
      </c>
      <c r="C49" s="156"/>
      <c r="D49" s="156"/>
    </row>
    <row r="50" spans="1:4" x14ac:dyDescent="0.25">
      <c r="A50" s="159" t="s">
        <v>33</v>
      </c>
      <c r="B50" s="159" t="s">
        <v>34</v>
      </c>
      <c r="C50" s="166" t="s">
        <v>356</v>
      </c>
      <c r="D50" s="166"/>
    </row>
    <row r="51" spans="1:4" ht="40.15" customHeight="1" x14ac:dyDescent="0.25">
      <c r="A51" s="159"/>
      <c r="B51" s="159"/>
      <c r="C51" s="167" t="s">
        <v>142</v>
      </c>
      <c r="D51" s="167"/>
    </row>
    <row r="52" spans="1:4" ht="55.15" customHeight="1" x14ac:dyDescent="0.25">
      <c r="A52" s="159"/>
      <c r="B52" s="159"/>
      <c r="C52" s="156" t="s">
        <v>351</v>
      </c>
      <c r="D52" s="156"/>
    </row>
    <row r="53" spans="1:4" x14ac:dyDescent="0.25">
      <c r="A53" s="4" t="s">
        <v>35</v>
      </c>
      <c r="B53" s="158" t="s">
        <v>36</v>
      </c>
      <c r="C53" s="158"/>
      <c r="D53" s="158"/>
    </row>
    <row r="54" spans="1:4" x14ac:dyDescent="0.25">
      <c r="A54" s="159" t="s">
        <v>37</v>
      </c>
      <c r="B54" s="159" t="s">
        <v>38</v>
      </c>
      <c r="C54" s="166" t="s">
        <v>356</v>
      </c>
      <c r="D54" s="166"/>
    </row>
    <row r="55" spans="1:4" ht="39.6" customHeight="1" x14ac:dyDescent="0.25">
      <c r="A55" s="159"/>
      <c r="B55" s="159"/>
      <c r="C55" s="167" t="s">
        <v>352</v>
      </c>
      <c r="D55" s="167"/>
    </row>
    <row r="56" spans="1:4" ht="28.15" customHeight="1" x14ac:dyDescent="0.25">
      <c r="A56" s="6" t="s">
        <v>39</v>
      </c>
      <c r="B56" s="6" t="s">
        <v>40</v>
      </c>
      <c r="C56" s="156" t="s">
        <v>356</v>
      </c>
      <c r="D56" s="156"/>
    </row>
    <row r="57" spans="1:4" x14ac:dyDescent="0.25">
      <c r="A57" s="159" t="s">
        <v>41</v>
      </c>
      <c r="B57" s="159" t="s">
        <v>391</v>
      </c>
      <c r="C57" s="156" t="s">
        <v>356</v>
      </c>
      <c r="D57" s="156"/>
    </row>
    <row r="58" spans="1:4" ht="14.45" customHeight="1" x14ac:dyDescent="0.25">
      <c r="A58" s="159"/>
      <c r="B58" s="159"/>
      <c r="C58" s="168" t="s">
        <v>42</v>
      </c>
      <c r="D58" s="168"/>
    </row>
    <row r="59" spans="1:4" ht="14.45" customHeight="1" x14ac:dyDescent="0.25">
      <c r="A59" s="159"/>
      <c r="B59" s="159"/>
      <c r="C59" s="69" t="s">
        <v>142</v>
      </c>
      <c r="D59" s="6" t="s">
        <v>385</v>
      </c>
    </row>
    <row r="60" spans="1:4" ht="14.45" customHeight="1" x14ac:dyDescent="0.25">
      <c r="A60" s="159"/>
      <c r="B60" s="159"/>
      <c r="C60" s="69" t="s">
        <v>142</v>
      </c>
      <c r="D60" s="6" t="s">
        <v>386</v>
      </c>
    </row>
    <row r="61" spans="1:4" x14ac:dyDescent="0.25">
      <c r="A61" s="4" t="s">
        <v>180</v>
      </c>
      <c r="B61" s="158" t="s">
        <v>612</v>
      </c>
      <c r="C61" s="158"/>
      <c r="D61" s="158"/>
    </row>
    <row r="62" spans="1:4" x14ac:dyDescent="0.25">
      <c r="A62" s="161" t="s">
        <v>624</v>
      </c>
      <c r="B62" s="161" t="s">
        <v>625</v>
      </c>
      <c r="C62" s="106">
        <v>43552</v>
      </c>
      <c r="D62" s="104" t="s">
        <v>613</v>
      </c>
    </row>
    <row r="63" spans="1:4" x14ac:dyDescent="0.25">
      <c r="A63" s="162"/>
      <c r="B63" s="162"/>
      <c r="C63" s="105"/>
      <c r="D63" s="104" t="s">
        <v>614</v>
      </c>
    </row>
    <row r="64" spans="1:4" x14ac:dyDescent="0.25">
      <c r="A64" s="163"/>
      <c r="B64" s="163"/>
      <c r="C64" s="105"/>
      <c r="D64" s="104" t="s">
        <v>615</v>
      </c>
    </row>
    <row r="71" spans="3:3" x14ac:dyDescent="0.25">
      <c r="C71" s="107"/>
    </row>
  </sheetData>
  <sheetProtection algorithmName="SHA-512" hashValue="36kjApdw9CkYHMfQ5ZgvWV+eyCofvfHrH0BPPhLKo+ocjJ/ZMPuDGT8rCOR0GzBNosPogbXZxd7l/gy1WhBTIA==" saltValue="93c8vw3lACAq2kau6X0Lig==" spinCount="100000" sheet="1" objects="1" scenarios="1"/>
  <mergeCells count="48">
    <mergeCell ref="B61:D61"/>
    <mergeCell ref="B62:B64"/>
    <mergeCell ref="A62:A64"/>
    <mergeCell ref="A57:A60"/>
    <mergeCell ref="B57:B60"/>
    <mergeCell ref="C57:D57"/>
    <mergeCell ref="C58:D58"/>
    <mergeCell ref="C56:D56"/>
    <mergeCell ref="C49:D49"/>
    <mergeCell ref="A50:A52"/>
    <mergeCell ref="B50:B52"/>
    <mergeCell ref="C50:D50"/>
    <mergeCell ref="C55:D55"/>
    <mergeCell ref="C51:D51"/>
    <mergeCell ref="C52:D52"/>
    <mergeCell ref="B53:D53"/>
    <mergeCell ref="A54:A55"/>
    <mergeCell ref="B54:B55"/>
    <mergeCell ref="C54:D54"/>
    <mergeCell ref="A18:A23"/>
    <mergeCell ref="B18:B23"/>
    <mergeCell ref="C46:D46"/>
    <mergeCell ref="C47:D47"/>
    <mergeCell ref="C48:D48"/>
    <mergeCell ref="B43:D43"/>
    <mergeCell ref="B44:D44"/>
    <mergeCell ref="C45:D45"/>
    <mergeCell ref="A36:A41"/>
    <mergeCell ref="B36:B41"/>
    <mergeCell ref="A24:A29"/>
    <mergeCell ref="B24:B29"/>
    <mergeCell ref="A30:A35"/>
    <mergeCell ref="B30:B35"/>
    <mergeCell ref="A15:A17"/>
    <mergeCell ref="B15:B17"/>
    <mergeCell ref="C15:D15"/>
    <mergeCell ref="C16:D16"/>
    <mergeCell ref="C17:D17"/>
    <mergeCell ref="C14:D14"/>
    <mergeCell ref="B10:D10"/>
    <mergeCell ref="B11:D11"/>
    <mergeCell ref="C12:D12"/>
    <mergeCell ref="C42:D42"/>
    <mergeCell ref="A5:D5"/>
    <mergeCell ref="A3:D3"/>
    <mergeCell ref="A1:D1"/>
    <mergeCell ref="A7:D7"/>
    <mergeCell ref="C13:D13"/>
  </mergeCells>
  <dataValidations count="2">
    <dataValidation type="date" operator="greaterThan" allowBlank="1" showInputMessage="1" showErrorMessage="1" error="Įveskite datą formatu yyyy-mm-dd. Ji turi būti didesnė už galutinę paraiškos pateikimo datą." sqref="C63">
      <formula1>C62</formula1>
    </dataValidation>
    <dataValidation type="date" operator="greaterThan" allowBlank="1" showInputMessage="1" showErrorMessage="1" error="Įveskite datą formatu yyyy-mm-dd. Ji turi būti didesnė už verslo plano įgyvendinimo pradžios datą." sqref="C64">
      <formula1>C63</formula1>
    </dataValidation>
  </dataValidations>
  <printOptions horizontalCentered="1"/>
  <pageMargins left="1.1811023622047245" right="0.39370078740157483" top="0.78740157480314965" bottom="0.78740157480314965" header="0.31496062992125984" footer="0.31496062992125984"/>
  <pageSetup paperSize="9" scale="78" fitToHeight="0" orientation="portrait" blackAndWhite="1" r:id="rId1"/>
  <headerFooter>
    <oddHeader>&amp;RVersija 1.4</oddHeader>
    <oddFooter>&amp;C&amp;A -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53" r:id="rId4" name="Check Box 29">
              <controlPr locked="0" defaultSize="0" autoFill="0" autoLine="0" autoPict="0">
                <anchor moveWithCells="1">
                  <from>
                    <xdr:col>2</xdr:col>
                    <xdr:colOff>104775</xdr:colOff>
                    <xdr:row>13</xdr:row>
                    <xdr:rowOff>161925</xdr:rowOff>
                  </from>
                  <to>
                    <xdr:col>3</xdr:col>
                    <xdr:colOff>1304925</xdr:colOff>
                    <xdr:row>15</xdr:row>
                    <xdr:rowOff>19050</xdr:rowOff>
                  </to>
                </anchor>
              </controlPr>
            </control>
          </mc:Choice>
        </mc:AlternateContent>
        <mc:AlternateContent xmlns:mc="http://schemas.openxmlformats.org/markup-compatibility/2006">
          <mc:Choice Requires="x14">
            <control shapeId="1054" r:id="rId5" name="Check Box 30">
              <controlPr locked="0" defaultSize="0" autoFill="0" autoLine="0" autoPict="0">
                <anchor moveWithCells="1">
                  <from>
                    <xdr:col>2</xdr:col>
                    <xdr:colOff>114300</xdr:colOff>
                    <xdr:row>14</xdr:row>
                    <xdr:rowOff>171450</xdr:rowOff>
                  </from>
                  <to>
                    <xdr:col>3</xdr:col>
                    <xdr:colOff>1409700</xdr:colOff>
                    <xdr:row>16</xdr:row>
                    <xdr:rowOff>19050</xdr:rowOff>
                  </to>
                </anchor>
              </controlPr>
            </control>
          </mc:Choice>
        </mc:AlternateContent>
        <mc:AlternateContent xmlns:mc="http://schemas.openxmlformats.org/markup-compatibility/2006">
          <mc:Choice Requires="x14">
            <control shapeId="1055" r:id="rId6" name="Check Box 31">
              <controlPr locked="0" defaultSize="0" autoFill="0" autoLine="0" autoPict="0">
                <anchor moveWithCells="1">
                  <from>
                    <xdr:col>2</xdr:col>
                    <xdr:colOff>123825</xdr:colOff>
                    <xdr:row>15</xdr:row>
                    <xdr:rowOff>171450</xdr:rowOff>
                  </from>
                  <to>
                    <xdr:col>3</xdr:col>
                    <xdr:colOff>952500</xdr:colOff>
                    <xdr:row>17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14:formula1>
            <xm:f>Konstantos!$A$2:$A$5</xm:f>
          </x14:formula1>
          <xm:sqref>C12:D12</xm:sqref>
        </x14:dataValidation>
        <x14:dataValidation type="list" allowBlank="1" showInputMessage="1" showErrorMessage="1">
          <x14:formula1>
            <xm:f>Konstantos!$A$8:$A$10</xm:f>
          </x14:formula1>
          <xm:sqref>C13:D13</xm:sqref>
        </x14:dataValidation>
        <x14:dataValidation type="list" allowBlank="1" showInputMessage="1" showErrorMessage="1">
          <x14:formula1>
            <xm:f>Konstantos!$A$18:$A$21</xm:f>
          </x14:formula1>
          <xm:sqref>C42:D42</xm:sqref>
        </x14:dataValidation>
        <x14:dataValidation type="list" allowBlank="1" showInputMessage="1" showErrorMessage="1">
          <x14:formula1>
            <xm:f>Konstantos!$A$24:$A$31</xm:f>
          </x14:formula1>
          <xm:sqref>C50:D50</xm:sqref>
        </x14:dataValidation>
        <x14:dataValidation type="list" allowBlank="1" showInputMessage="1" showErrorMessage="1">
          <x14:formula1>
            <xm:f>Konstantos!$A$34:$A$40</xm:f>
          </x14:formula1>
          <xm:sqref>C54:D54</xm:sqref>
        </x14:dataValidation>
        <x14:dataValidation type="list" allowBlank="1" showInputMessage="1" showErrorMessage="1">
          <x14:formula1>
            <xm:f>Konstantos!$A$48:$A$51</xm:f>
          </x14:formula1>
          <xm:sqref>C57:D57</xm:sqref>
        </x14:dataValidation>
        <x14:dataValidation type="list" allowBlank="1" showInputMessage="1" showErrorMessage="1">
          <x14:formula1>
            <xm:f>Konstantos!$A$43:$A$45</xm:f>
          </x14:formula1>
          <xm:sqref>C56:D56</xm:sqref>
        </x14:dataValidation>
        <x14:dataValidation type="list" allowBlank="1" showInputMessage="1" showErrorMessage="1">
          <x14:formula1>
            <xm:f>Konstantos!$A$13:$A$15</xm:f>
          </x14:formula1>
          <xm:sqref>C14:D14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15"/>
  <sheetViews>
    <sheetView workbookViewId="0">
      <selection activeCell="B8" sqref="B8"/>
    </sheetView>
  </sheetViews>
  <sheetFormatPr defaultColWidth="8.85546875" defaultRowHeight="15" x14ac:dyDescent="0.25"/>
  <cols>
    <col min="1" max="1" width="6.42578125" style="10" customWidth="1"/>
    <col min="2" max="2" width="28.7109375" style="10" customWidth="1"/>
    <col min="3" max="3" width="45.5703125" style="10" customWidth="1"/>
    <col min="4" max="4" width="52.7109375" style="10" customWidth="1"/>
    <col min="5" max="16384" width="8.85546875" style="11"/>
  </cols>
  <sheetData>
    <row r="1" spans="1:4" x14ac:dyDescent="0.25">
      <c r="A1" s="4" t="s">
        <v>45</v>
      </c>
      <c r="B1" s="158" t="s">
        <v>46</v>
      </c>
      <c r="C1" s="158"/>
      <c r="D1" s="158"/>
    </row>
    <row r="2" spans="1:4" s="12" customFormat="1" ht="30" x14ac:dyDescent="0.25">
      <c r="A2" s="8" t="s">
        <v>51</v>
      </c>
      <c r="B2" s="8" t="s">
        <v>52</v>
      </c>
      <c r="C2" s="8" t="s">
        <v>53</v>
      </c>
      <c r="D2" s="8" t="s">
        <v>54</v>
      </c>
    </row>
    <row r="3" spans="1:4" x14ac:dyDescent="0.25">
      <c r="A3" s="7" t="s">
        <v>55</v>
      </c>
      <c r="B3" s="165" t="s">
        <v>56</v>
      </c>
      <c r="C3" s="165"/>
      <c r="D3" s="165"/>
    </row>
    <row r="4" spans="1:4" x14ac:dyDescent="0.25">
      <c r="A4" s="6" t="s">
        <v>57</v>
      </c>
      <c r="B4" s="6" t="s">
        <v>58</v>
      </c>
      <c r="C4" s="63"/>
      <c r="D4" s="42"/>
    </row>
    <row r="5" spans="1:4" ht="60" customHeight="1" x14ac:dyDescent="0.25">
      <c r="A5" s="6" t="s">
        <v>59</v>
      </c>
      <c r="B5" s="6" t="s">
        <v>60</v>
      </c>
      <c r="C5" s="42"/>
      <c r="D5" s="42"/>
    </row>
    <row r="6" spans="1:4" ht="65.45" customHeight="1" x14ac:dyDescent="0.25">
      <c r="A6" s="6" t="s">
        <v>61</v>
      </c>
      <c r="B6" s="6" t="s">
        <v>78</v>
      </c>
      <c r="C6" s="42"/>
      <c r="D6" s="42"/>
    </row>
    <row r="7" spans="1:4" ht="70.150000000000006" customHeight="1" x14ac:dyDescent="0.25">
      <c r="A7" s="6" t="s">
        <v>62</v>
      </c>
      <c r="B7" s="6" t="s">
        <v>63</v>
      </c>
      <c r="C7" s="42"/>
      <c r="D7" s="42"/>
    </row>
    <row r="8" spans="1:4" ht="56.45" customHeight="1" x14ac:dyDescent="0.25">
      <c r="A8" s="6" t="s">
        <v>64</v>
      </c>
      <c r="B8" s="6" t="s">
        <v>65</v>
      </c>
      <c r="C8" s="42"/>
      <c r="D8" s="42"/>
    </row>
    <row r="9" spans="1:4" ht="67.150000000000006" customHeight="1" x14ac:dyDescent="0.25">
      <c r="A9" s="6" t="s">
        <v>66</v>
      </c>
      <c r="B9" s="6" t="s">
        <v>67</v>
      </c>
      <c r="C9" s="42"/>
      <c r="D9" s="42"/>
    </row>
    <row r="10" spans="1:4" ht="76.150000000000006" customHeight="1" x14ac:dyDescent="0.25">
      <c r="A10" s="6" t="s">
        <v>68</v>
      </c>
      <c r="B10" s="6" t="s">
        <v>69</v>
      </c>
      <c r="C10" s="42"/>
      <c r="D10" s="42"/>
    </row>
    <row r="11" spans="1:4" ht="70.150000000000006" customHeight="1" x14ac:dyDescent="0.25">
      <c r="A11" s="6" t="s">
        <v>70</v>
      </c>
      <c r="B11" s="6" t="s">
        <v>71</v>
      </c>
      <c r="C11" s="42"/>
      <c r="D11" s="42"/>
    </row>
    <row r="12" spans="1:4" ht="71.45" customHeight="1" x14ac:dyDescent="0.25">
      <c r="A12" s="6" t="s">
        <v>72</v>
      </c>
      <c r="B12" s="6" t="s">
        <v>73</v>
      </c>
      <c r="C12" s="42"/>
      <c r="D12" s="42"/>
    </row>
    <row r="13" spans="1:4" x14ac:dyDescent="0.25">
      <c r="A13" s="7" t="s">
        <v>74</v>
      </c>
      <c r="B13" s="165" t="s">
        <v>75</v>
      </c>
      <c r="C13" s="165"/>
      <c r="D13" s="165"/>
    </row>
    <row r="14" spans="1:4" ht="104.45" customHeight="1" x14ac:dyDescent="0.25">
      <c r="A14" s="6" t="s">
        <v>76</v>
      </c>
      <c r="B14" s="17" t="s">
        <v>79</v>
      </c>
      <c r="C14" s="42"/>
      <c r="D14" s="42"/>
    </row>
    <row r="15" spans="1:4" ht="93" customHeight="1" x14ac:dyDescent="0.25">
      <c r="A15" s="6" t="s">
        <v>77</v>
      </c>
      <c r="B15" s="17" t="s">
        <v>80</v>
      </c>
      <c r="C15" s="42"/>
      <c r="D15" s="42"/>
    </row>
  </sheetData>
  <sheetProtection sheet="1" objects="1" scenarios="1"/>
  <mergeCells count="3">
    <mergeCell ref="B1:D1"/>
    <mergeCell ref="B3:D3"/>
    <mergeCell ref="B13:D13"/>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10"/>
  <sheetViews>
    <sheetView workbookViewId="0">
      <selection activeCell="B3" sqref="B3:C3"/>
    </sheetView>
  </sheetViews>
  <sheetFormatPr defaultColWidth="8.85546875" defaultRowHeight="15" x14ac:dyDescent="0.25"/>
  <cols>
    <col min="1" max="1" width="8.85546875" style="10"/>
    <col min="2" max="2" width="48.28515625" style="10" customWidth="1"/>
    <col min="3" max="3" width="66.42578125" style="10" customWidth="1"/>
    <col min="4" max="16384" width="8.85546875" style="1"/>
  </cols>
  <sheetData>
    <row r="1" spans="1:3" x14ac:dyDescent="0.25">
      <c r="A1" s="4" t="s">
        <v>82</v>
      </c>
      <c r="B1" s="158" t="s">
        <v>83</v>
      </c>
      <c r="C1" s="158"/>
    </row>
    <row r="2" spans="1:3" x14ac:dyDescent="0.25">
      <c r="A2" s="7" t="s">
        <v>84</v>
      </c>
      <c r="B2" s="165" t="s">
        <v>85</v>
      </c>
      <c r="C2" s="165"/>
    </row>
    <row r="3" spans="1:3" ht="85.9" customHeight="1" x14ac:dyDescent="0.25">
      <c r="A3" s="6" t="s">
        <v>86</v>
      </c>
      <c r="B3" s="156"/>
      <c r="C3" s="156"/>
    </row>
    <row r="4" spans="1:3" x14ac:dyDescent="0.25">
      <c r="A4" s="7" t="s">
        <v>87</v>
      </c>
      <c r="B4" s="165" t="s">
        <v>88</v>
      </c>
      <c r="C4" s="165"/>
    </row>
    <row r="5" spans="1:3" ht="43.9" customHeight="1" x14ac:dyDescent="0.25">
      <c r="A5" s="6" t="s">
        <v>89</v>
      </c>
      <c r="B5" s="6" t="s">
        <v>90</v>
      </c>
      <c r="C5" s="42" t="s">
        <v>356</v>
      </c>
    </row>
    <row r="6" spans="1:3" ht="89.45" customHeight="1" x14ac:dyDescent="0.25">
      <c r="A6" s="6" t="s">
        <v>91</v>
      </c>
      <c r="B6" s="6" t="s">
        <v>92</v>
      </c>
      <c r="C6" s="42"/>
    </row>
    <row r="7" spans="1:3" x14ac:dyDescent="0.25">
      <c r="A7" s="7" t="s">
        <v>93</v>
      </c>
      <c r="B7" s="165" t="s">
        <v>94</v>
      </c>
      <c r="C7" s="165"/>
    </row>
    <row r="8" spans="1:3" ht="67.900000000000006" customHeight="1" x14ac:dyDescent="0.25">
      <c r="A8" s="6" t="s">
        <v>95</v>
      </c>
      <c r="B8" s="169"/>
      <c r="C8" s="170"/>
    </row>
    <row r="9" spans="1:3" x14ac:dyDescent="0.25">
      <c r="A9" s="7" t="s">
        <v>96</v>
      </c>
      <c r="B9" s="165" t="s">
        <v>97</v>
      </c>
      <c r="C9" s="165"/>
    </row>
    <row r="10" spans="1:3" ht="78" customHeight="1" x14ac:dyDescent="0.25">
      <c r="A10" s="6" t="s">
        <v>98</v>
      </c>
      <c r="B10" s="156"/>
      <c r="C10" s="156"/>
    </row>
  </sheetData>
  <sheetProtection sheet="1" objects="1" scenarios="1"/>
  <mergeCells count="8">
    <mergeCell ref="B7:C7"/>
    <mergeCell ref="B8:C8"/>
    <mergeCell ref="B9:C9"/>
    <mergeCell ref="B10:C10"/>
    <mergeCell ref="B1:C1"/>
    <mergeCell ref="B2:C2"/>
    <mergeCell ref="B3:C3"/>
    <mergeCell ref="B4:C4"/>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Konstantos!$A$71:$A$74</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37"/>
  <sheetViews>
    <sheetView zoomScaleNormal="100" workbookViewId="0">
      <pane ySplit="5" topLeftCell="A63" activePane="bottomLeft" state="frozen"/>
      <selection pane="bottomLeft" activeCell="C117" sqref="C117"/>
    </sheetView>
  </sheetViews>
  <sheetFormatPr defaultColWidth="8.85546875" defaultRowHeight="15" x14ac:dyDescent="0.25"/>
  <cols>
    <col min="1" max="1" width="9.28515625" style="11" customWidth="1"/>
    <col min="2" max="2" width="30.42578125" style="11" customWidth="1"/>
    <col min="3" max="3" width="12.85546875" style="11" customWidth="1"/>
    <col min="4" max="4" width="11.28515625" style="11" customWidth="1"/>
    <col min="5" max="5" width="11" style="11" customWidth="1"/>
    <col min="6" max="6" width="11.140625" style="11" customWidth="1"/>
    <col min="7" max="7" width="10.140625" style="11" customWidth="1"/>
    <col min="8" max="10" width="10.28515625" style="11" customWidth="1"/>
    <col min="11" max="11" width="10.42578125" style="11" customWidth="1"/>
    <col min="12" max="12" width="2" style="11" customWidth="1"/>
    <col min="13" max="16384" width="8.85546875" style="11"/>
  </cols>
  <sheetData>
    <row r="1" spans="1:13" x14ac:dyDescent="0.25">
      <c r="A1" s="4" t="s">
        <v>99</v>
      </c>
      <c r="B1" s="158" t="s">
        <v>100</v>
      </c>
      <c r="C1" s="158"/>
      <c r="D1" s="158"/>
      <c r="E1" s="158"/>
      <c r="F1" s="158"/>
      <c r="G1" s="158"/>
      <c r="H1" s="158"/>
      <c r="I1" s="158"/>
      <c r="J1" s="158"/>
      <c r="K1" s="158"/>
    </row>
    <row r="2" spans="1:13" s="12" customFormat="1" x14ac:dyDescent="0.25">
      <c r="A2" s="9" t="s">
        <v>47</v>
      </c>
      <c r="B2" s="9" t="s">
        <v>48</v>
      </c>
      <c r="C2" s="9" t="s">
        <v>49</v>
      </c>
      <c r="D2" s="9" t="s">
        <v>50</v>
      </c>
      <c r="E2" s="9" t="s">
        <v>101</v>
      </c>
      <c r="F2" s="9" t="s">
        <v>102</v>
      </c>
      <c r="G2" s="9" t="s">
        <v>103</v>
      </c>
      <c r="H2" s="9" t="s">
        <v>104</v>
      </c>
      <c r="I2" s="9" t="s">
        <v>105</v>
      </c>
      <c r="J2" s="9" t="s">
        <v>106</v>
      </c>
      <c r="K2" s="9" t="s">
        <v>134</v>
      </c>
    </row>
    <row r="3" spans="1:13" s="13" customFormat="1" ht="22.9" customHeight="1" x14ac:dyDescent="0.25">
      <c r="A3" s="180" t="s">
        <v>107</v>
      </c>
      <c r="B3" s="180" t="s">
        <v>108</v>
      </c>
      <c r="C3" s="181" t="str">
        <f>IF('1'!C13="Verslo plėtra", CONCATENATE("Ataskaitiniai metai - ",TEXT(YEAR('1'!C62)-1,"0000")), IF('1'!C13="Verslo pradžia", "Nepildoma, išskyrus žalius langelius", "Užpildykite 1.1.2 punktą"))</f>
        <v>Užpildykite 1.1.2 punktą</v>
      </c>
      <c r="D3" s="180" t="s">
        <v>109</v>
      </c>
      <c r="E3" s="180"/>
      <c r="F3" s="180"/>
      <c r="G3" s="180" t="s">
        <v>110</v>
      </c>
      <c r="H3" s="180"/>
      <c r="I3" s="180"/>
      <c r="J3" s="180"/>
      <c r="K3" s="180"/>
      <c r="M3" s="97"/>
    </row>
    <row r="4" spans="1:13" s="13" customFormat="1" x14ac:dyDescent="0.25">
      <c r="A4" s="180"/>
      <c r="B4" s="180"/>
      <c r="C4" s="182"/>
      <c r="D4" s="18" t="s">
        <v>659</v>
      </c>
      <c r="E4" s="18" t="s">
        <v>112</v>
      </c>
      <c r="F4" s="18" t="s">
        <v>113</v>
      </c>
      <c r="G4" s="18" t="s">
        <v>111</v>
      </c>
      <c r="H4" s="18" t="s">
        <v>112</v>
      </c>
      <c r="I4" s="18" t="s">
        <v>113</v>
      </c>
      <c r="J4" s="18" t="s">
        <v>114</v>
      </c>
      <c r="K4" s="18" t="s">
        <v>115</v>
      </c>
    </row>
    <row r="5" spans="1:13" s="13" customFormat="1" ht="28.15" customHeight="1" x14ac:dyDescent="0.25">
      <c r="A5" s="180"/>
      <c r="B5" s="180"/>
      <c r="C5" s="183"/>
      <c r="D5" s="24" t="b">
        <f>IF('1'!C13="Verslo plėtra", YEAR('1'!C62), IF('1'!C13="Verslo pradžia", YEAR('1'!C63)))</f>
        <v>0</v>
      </c>
      <c r="E5" s="24" t="b">
        <f>IF('1'!C13="Verslo plėtra", IF(YEAR('1'!C64)-YEAR('1'!C63)=0, IF(YEAR('1'!C63)-YEAR('1'!C62)&gt;0,D5+1,0), D5+1), IF('1'!C13="Verslo pradžia", IF(YEAR('1'!C64)-YEAR('1'!C63)&gt;0,D5+1, 0)))</f>
        <v>0</v>
      </c>
      <c r="F5" s="24" t="b">
        <f>IF('1'!C13="Verslo plėtra", IF(E5=0, 0, IF(E5-YEAR('1'!C64)=0, 0, E5+1)), IF('1'!C13="Verslo pradžia", IF(YEAR('1'!C64)-YEAR('1'!C63)&gt;1,E5+1,0)))</f>
        <v>0</v>
      </c>
      <c r="G5" s="24">
        <f>IF(F5&gt;0, F5+1, IF(E5&gt;0, E5+1, D5+1))</f>
        <v>1</v>
      </c>
      <c r="H5" s="24">
        <f>G5+1</f>
        <v>2</v>
      </c>
      <c r="I5" s="24">
        <f t="shared" ref="I5" si="0">H5+1</f>
        <v>3</v>
      </c>
      <c r="J5" s="24" t="s">
        <v>695</v>
      </c>
      <c r="K5" s="24" t="s">
        <v>695</v>
      </c>
    </row>
    <row r="6" spans="1:13" ht="43.9" customHeight="1" x14ac:dyDescent="0.25">
      <c r="A6" s="72" t="s">
        <v>116</v>
      </c>
      <c r="B6" s="4" t="s">
        <v>117</v>
      </c>
      <c r="C6" s="71">
        <f>C7+C28+C45</f>
        <v>0</v>
      </c>
      <c r="D6" s="71">
        <f t="shared" ref="D6:K6" si="1">D7+D28+D45</f>
        <v>0</v>
      </c>
      <c r="E6" s="71">
        <f t="shared" si="1"/>
        <v>0</v>
      </c>
      <c r="F6" s="71">
        <f t="shared" si="1"/>
        <v>0</v>
      </c>
      <c r="G6" s="71">
        <f t="shared" si="1"/>
        <v>0</v>
      </c>
      <c r="H6" s="71">
        <f t="shared" si="1"/>
        <v>0</v>
      </c>
      <c r="I6" s="71">
        <f t="shared" si="1"/>
        <v>0</v>
      </c>
      <c r="J6" s="71">
        <f t="shared" si="1"/>
        <v>0</v>
      </c>
      <c r="K6" s="71">
        <f t="shared" si="1"/>
        <v>0</v>
      </c>
    </row>
    <row r="7" spans="1:13" ht="29.45" customHeight="1" x14ac:dyDescent="0.25">
      <c r="A7" s="4" t="s">
        <v>118</v>
      </c>
      <c r="B7" s="4" t="s">
        <v>392</v>
      </c>
      <c r="C7" s="71">
        <f>C12+C17+C22+C27</f>
        <v>0</v>
      </c>
      <c r="D7" s="71">
        <f t="shared" ref="D7:K7" si="2">D12+D17+D22+D27</f>
        <v>0</v>
      </c>
      <c r="E7" s="71">
        <f t="shared" si="2"/>
        <v>0</v>
      </c>
      <c r="F7" s="71">
        <f t="shared" si="2"/>
        <v>0</v>
      </c>
      <c r="G7" s="71">
        <f t="shared" si="2"/>
        <v>0</v>
      </c>
      <c r="H7" s="71">
        <f t="shared" si="2"/>
        <v>0</v>
      </c>
      <c r="I7" s="71">
        <f t="shared" si="2"/>
        <v>0</v>
      </c>
      <c r="J7" s="71">
        <f t="shared" si="2"/>
        <v>0</v>
      </c>
      <c r="K7" s="71">
        <f t="shared" si="2"/>
        <v>0</v>
      </c>
    </row>
    <row r="8" spans="1:13" s="74" customFormat="1" ht="30" customHeight="1" x14ac:dyDescent="0.25">
      <c r="A8" s="73" t="s">
        <v>397</v>
      </c>
      <c r="B8" s="171" t="s">
        <v>434</v>
      </c>
      <c r="C8" s="172"/>
      <c r="D8" s="172"/>
      <c r="E8" s="172"/>
      <c r="F8" s="172"/>
      <c r="G8" s="172"/>
      <c r="H8" s="172"/>
      <c r="I8" s="172"/>
      <c r="J8" s="172"/>
      <c r="K8" s="173"/>
    </row>
    <row r="9" spans="1:13" s="61" customFormat="1" ht="15" customHeight="1" x14ac:dyDescent="0.25">
      <c r="A9" s="62" t="s">
        <v>393</v>
      </c>
      <c r="B9" s="62" t="s">
        <v>415</v>
      </c>
      <c r="C9" s="64"/>
      <c r="D9" s="64"/>
      <c r="E9" s="64"/>
      <c r="F9" s="64"/>
      <c r="G9" s="64"/>
      <c r="H9" s="64"/>
      <c r="I9" s="64"/>
      <c r="J9" s="64"/>
      <c r="K9" s="64"/>
    </row>
    <row r="10" spans="1:13" s="61" customFormat="1" x14ac:dyDescent="0.25">
      <c r="A10" s="62" t="s">
        <v>394</v>
      </c>
      <c r="B10" s="62" t="s">
        <v>416</v>
      </c>
      <c r="C10" s="64"/>
      <c r="D10" s="64"/>
      <c r="E10" s="64"/>
      <c r="F10" s="64"/>
      <c r="G10" s="64"/>
      <c r="H10" s="64"/>
      <c r="I10" s="64"/>
      <c r="J10" s="64"/>
      <c r="K10" s="64"/>
    </row>
    <row r="11" spans="1:13" s="61" customFormat="1" ht="15.6" customHeight="1" x14ac:dyDescent="0.25">
      <c r="A11" s="62" t="s">
        <v>395</v>
      </c>
      <c r="B11" s="62" t="s">
        <v>417</v>
      </c>
      <c r="C11" s="64"/>
      <c r="D11" s="64"/>
      <c r="E11" s="64"/>
      <c r="F11" s="64"/>
      <c r="G11" s="64"/>
      <c r="H11" s="64"/>
      <c r="I11" s="64"/>
      <c r="J11" s="64"/>
      <c r="K11" s="64"/>
    </row>
    <row r="12" spans="1:13" s="61" customFormat="1" x14ac:dyDescent="0.25">
      <c r="A12" s="62" t="s">
        <v>396</v>
      </c>
      <c r="B12" s="62" t="s">
        <v>119</v>
      </c>
      <c r="C12" s="22">
        <f>C10*C11</f>
        <v>0</v>
      </c>
      <c r="D12" s="22">
        <f t="shared" ref="D12:K12" si="3">D10*D11</f>
        <v>0</v>
      </c>
      <c r="E12" s="22">
        <f t="shared" si="3"/>
        <v>0</v>
      </c>
      <c r="F12" s="22">
        <f t="shared" si="3"/>
        <v>0</v>
      </c>
      <c r="G12" s="22">
        <f t="shared" si="3"/>
        <v>0</v>
      </c>
      <c r="H12" s="22">
        <f t="shared" si="3"/>
        <v>0</v>
      </c>
      <c r="I12" s="22">
        <f t="shared" si="3"/>
        <v>0</v>
      </c>
      <c r="J12" s="22">
        <f t="shared" si="3"/>
        <v>0</v>
      </c>
      <c r="K12" s="22">
        <f t="shared" si="3"/>
        <v>0</v>
      </c>
    </row>
    <row r="13" spans="1:13" s="74" customFormat="1" ht="28.15" customHeight="1" x14ac:dyDescent="0.25">
      <c r="A13" s="73" t="s">
        <v>403</v>
      </c>
      <c r="B13" s="171" t="s">
        <v>434</v>
      </c>
      <c r="C13" s="172"/>
      <c r="D13" s="172"/>
      <c r="E13" s="172"/>
      <c r="F13" s="172"/>
      <c r="G13" s="172"/>
      <c r="H13" s="172"/>
      <c r="I13" s="172"/>
      <c r="J13" s="172"/>
      <c r="K13" s="173"/>
    </row>
    <row r="14" spans="1:13" s="61" customFormat="1" ht="13.9" customHeight="1" x14ac:dyDescent="0.25">
      <c r="A14" s="62" t="s">
        <v>398</v>
      </c>
      <c r="B14" s="62" t="s">
        <v>415</v>
      </c>
      <c r="C14" s="64"/>
      <c r="D14" s="64"/>
      <c r="E14" s="64"/>
      <c r="F14" s="64"/>
      <c r="G14" s="64"/>
      <c r="H14" s="64"/>
      <c r="I14" s="64"/>
      <c r="J14" s="64"/>
      <c r="K14" s="64"/>
    </row>
    <row r="15" spans="1:13" s="61" customFormat="1" x14ac:dyDescent="0.25">
      <c r="A15" s="62" t="s">
        <v>399</v>
      </c>
      <c r="B15" s="62" t="s">
        <v>416</v>
      </c>
      <c r="C15" s="64"/>
      <c r="D15" s="64"/>
      <c r="E15" s="64"/>
      <c r="F15" s="64"/>
      <c r="G15" s="64"/>
      <c r="H15" s="64"/>
      <c r="I15" s="64"/>
      <c r="J15" s="64"/>
      <c r="K15" s="64"/>
    </row>
    <row r="16" spans="1:13" s="61" customFormat="1" ht="14.45" customHeight="1" x14ac:dyDescent="0.25">
      <c r="A16" s="62" t="s">
        <v>400</v>
      </c>
      <c r="B16" s="62" t="s">
        <v>417</v>
      </c>
      <c r="C16" s="64"/>
      <c r="D16" s="64"/>
      <c r="E16" s="64"/>
      <c r="F16" s="64"/>
      <c r="G16" s="64"/>
      <c r="H16" s="64"/>
      <c r="I16" s="64"/>
      <c r="J16" s="64"/>
      <c r="K16" s="64"/>
    </row>
    <row r="17" spans="1:11" s="61" customFormat="1" x14ac:dyDescent="0.25">
      <c r="A17" s="62" t="s">
        <v>401</v>
      </c>
      <c r="B17" s="62" t="s">
        <v>119</v>
      </c>
      <c r="C17" s="22">
        <f>C15*C16</f>
        <v>0</v>
      </c>
      <c r="D17" s="22">
        <f t="shared" ref="D17:K17" si="4">D15*D16</f>
        <v>0</v>
      </c>
      <c r="E17" s="22">
        <f t="shared" si="4"/>
        <v>0</v>
      </c>
      <c r="F17" s="22">
        <f t="shared" si="4"/>
        <v>0</v>
      </c>
      <c r="G17" s="22">
        <f t="shared" si="4"/>
        <v>0</v>
      </c>
      <c r="H17" s="22">
        <f t="shared" si="4"/>
        <v>0</v>
      </c>
      <c r="I17" s="22">
        <f t="shared" si="4"/>
        <v>0</v>
      </c>
      <c r="J17" s="22">
        <f t="shared" si="4"/>
        <v>0</v>
      </c>
      <c r="K17" s="22">
        <f t="shared" si="4"/>
        <v>0</v>
      </c>
    </row>
    <row r="18" spans="1:11" s="74" customFormat="1" ht="30.6" customHeight="1" x14ac:dyDescent="0.25">
      <c r="A18" s="73" t="s">
        <v>402</v>
      </c>
      <c r="B18" s="171" t="s">
        <v>434</v>
      </c>
      <c r="C18" s="172"/>
      <c r="D18" s="172"/>
      <c r="E18" s="172"/>
      <c r="F18" s="172"/>
      <c r="G18" s="172"/>
      <c r="H18" s="172"/>
      <c r="I18" s="172"/>
      <c r="J18" s="172"/>
      <c r="K18" s="173"/>
    </row>
    <row r="19" spans="1:11" s="61" customFormat="1" ht="15.6" customHeight="1" x14ac:dyDescent="0.25">
      <c r="A19" s="62" t="s">
        <v>404</v>
      </c>
      <c r="B19" s="62" t="s">
        <v>415</v>
      </c>
      <c r="C19" s="64"/>
      <c r="D19" s="64"/>
      <c r="E19" s="64"/>
      <c r="F19" s="64"/>
      <c r="G19" s="64"/>
      <c r="H19" s="64"/>
      <c r="I19" s="64"/>
      <c r="J19" s="64"/>
      <c r="K19" s="64"/>
    </row>
    <row r="20" spans="1:11" s="61" customFormat="1" x14ac:dyDescent="0.25">
      <c r="A20" s="62" t="s">
        <v>405</v>
      </c>
      <c r="B20" s="62" t="s">
        <v>416</v>
      </c>
      <c r="C20" s="64"/>
      <c r="D20" s="64"/>
      <c r="E20" s="64"/>
      <c r="F20" s="64"/>
      <c r="G20" s="64"/>
      <c r="H20" s="64"/>
      <c r="I20" s="64"/>
      <c r="J20" s="64"/>
      <c r="K20" s="64"/>
    </row>
    <row r="21" spans="1:11" s="61" customFormat="1" ht="15" customHeight="1" x14ac:dyDescent="0.25">
      <c r="A21" s="62" t="s">
        <v>406</v>
      </c>
      <c r="B21" s="62" t="s">
        <v>417</v>
      </c>
      <c r="C21" s="64"/>
      <c r="D21" s="64"/>
      <c r="E21" s="64"/>
      <c r="F21" s="64"/>
      <c r="G21" s="64"/>
      <c r="H21" s="64"/>
      <c r="I21" s="64"/>
      <c r="J21" s="64"/>
      <c r="K21" s="64"/>
    </row>
    <row r="22" spans="1:11" s="61" customFormat="1" x14ac:dyDescent="0.25">
      <c r="A22" s="62" t="s">
        <v>407</v>
      </c>
      <c r="B22" s="62" t="s">
        <v>119</v>
      </c>
      <c r="C22" s="70">
        <f>C20*C21</f>
        <v>0</v>
      </c>
      <c r="D22" s="70">
        <f t="shared" ref="D22:K22" si="5">D20*D21</f>
        <v>0</v>
      </c>
      <c r="E22" s="70">
        <f t="shared" si="5"/>
        <v>0</v>
      </c>
      <c r="F22" s="70">
        <f t="shared" si="5"/>
        <v>0</v>
      </c>
      <c r="G22" s="70">
        <f t="shared" si="5"/>
        <v>0</v>
      </c>
      <c r="H22" s="70">
        <f t="shared" si="5"/>
        <v>0</v>
      </c>
      <c r="I22" s="70">
        <f t="shared" si="5"/>
        <v>0</v>
      </c>
      <c r="J22" s="70">
        <f t="shared" si="5"/>
        <v>0</v>
      </c>
      <c r="K22" s="70">
        <f t="shared" si="5"/>
        <v>0</v>
      </c>
    </row>
    <row r="23" spans="1:11" s="74" customFormat="1" ht="28.15" customHeight="1" x14ac:dyDescent="0.25">
      <c r="A23" s="73" t="s">
        <v>408</v>
      </c>
      <c r="B23" s="171" t="s">
        <v>434</v>
      </c>
      <c r="C23" s="172"/>
      <c r="D23" s="172"/>
      <c r="E23" s="172"/>
      <c r="F23" s="172"/>
      <c r="G23" s="172"/>
      <c r="H23" s="172"/>
      <c r="I23" s="172"/>
      <c r="J23" s="172"/>
      <c r="K23" s="173"/>
    </row>
    <row r="24" spans="1:11" s="61" customFormat="1" ht="30" x14ac:dyDescent="0.25">
      <c r="A24" s="62" t="s">
        <v>409</v>
      </c>
      <c r="B24" s="62" t="s">
        <v>415</v>
      </c>
      <c r="C24" s="64"/>
      <c r="D24" s="64"/>
      <c r="E24" s="64"/>
      <c r="F24" s="64"/>
      <c r="G24" s="64"/>
      <c r="H24" s="64"/>
      <c r="I24" s="64"/>
      <c r="J24" s="64"/>
      <c r="K24" s="64"/>
    </row>
    <row r="25" spans="1:11" s="61" customFormat="1" x14ac:dyDescent="0.25">
      <c r="A25" s="62" t="s">
        <v>410</v>
      </c>
      <c r="B25" s="62" t="s">
        <v>416</v>
      </c>
      <c r="C25" s="64"/>
      <c r="D25" s="64"/>
      <c r="E25" s="64"/>
      <c r="F25" s="64"/>
      <c r="G25" s="64"/>
      <c r="H25" s="64"/>
      <c r="I25" s="64"/>
      <c r="J25" s="64"/>
      <c r="K25" s="64"/>
    </row>
    <row r="26" spans="1:11" s="61" customFormat="1" ht="30" x14ac:dyDescent="0.25">
      <c r="A26" s="62" t="s">
        <v>411</v>
      </c>
      <c r="B26" s="62" t="s">
        <v>417</v>
      </c>
      <c r="C26" s="64"/>
      <c r="D26" s="64"/>
      <c r="E26" s="64"/>
      <c r="F26" s="64"/>
      <c r="G26" s="64"/>
      <c r="H26" s="64"/>
      <c r="I26" s="64"/>
      <c r="J26" s="64"/>
      <c r="K26" s="64"/>
    </row>
    <row r="27" spans="1:11" s="61" customFormat="1" x14ac:dyDescent="0.25">
      <c r="A27" s="62" t="s">
        <v>412</v>
      </c>
      <c r="B27" s="62" t="s">
        <v>119</v>
      </c>
      <c r="C27" s="22">
        <f>C25*C26</f>
        <v>0</v>
      </c>
      <c r="D27" s="22">
        <f t="shared" ref="D27:K27" si="6">D25*D26</f>
        <v>0</v>
      </c>
      <c r="E27" s="22">
        <f t="shared" si="6"/>
        <v>0</v>
      </c>
      <c r="F27" s="22">
        <f t="shared" si="6"/>
        <v>0</v>
      </c>
      <c r="G27" s="22">
        <f t="shared" si="6"/>
        <v>0</v>
      </c>
      <c r="H27" s="22">
        <f t="shared" si="6"/>
        <v>0</v>
      </c>
      <c r="I27" s="22">
        <f t="shared" si="6"/>
        <v>0</v>
      </c>
      <c r="J27" s="22">
        <f t="shared" si="6"/>
        <v>0</v>
      </c>
      <c r="K27" s="22">
        <f t="shared" si="6"/>
        <v>0</v>
      </c>
    </row>
    <row r="28" spans="1:11" ht="29.45" customHeight="1" x14ac:dyDescent="0.25">
      <c r="A28" s="4" t="s">
        <v>120</v>
      </c>
      <c r="B28" s="4" t="s">
        <v>121</v>
      </c>
      <c r="C28" s="71">
        <f>C32+C36+C40+C44</f>
        <v>0</v>
      </c>
      <c r="D28" s="71">
        <f t="shared" ref="D28:K28" si="7">D32+D36+D40+D44</f>
        <v>0</v>
      </c>
      <c r="E28" s="71">
        <f t="shared" si="7"/>
        <v>0</v>
      </c>
      <c r="F28" s="71">
        <f t="shared" si="7"/>
        <v>0</v>
      </c>
      <c r="G28" s="71">
        <f t="shared" si="7"/>
        <v>0</v>
      </c>
      <c r="H28" s="71">
        <f t="shared" si="7"/>
        <v>0</v>
      </c>
      <c r="I28" s="71">
        <f t="shared" si="7"/>
        <v>0</v>
      </c>
      <c r="J28" s="71">
        <f t="shared" si="7"/>
        <v>0</v>
      </c>
      <c r="K28" s="71">
        <f t="shared" si="7"/>
        <v>0</v>
      </c>
    </row>
    <row r="29" spans="1:11" s="74" customFormat="1" ht="30" customHeight="1" x14ac:dyDescent="0.25">
      <c r="A29" s="73" t="s">
        <v>419</v>
      </c>
      <c r="B29" s="171" t="s">
        <v>433</v>
      </c>
      <c r="C29" s="172"/>
      <c r="D29" s="172"/>
      <c r="E29" s="172"/>
      <c r="F29" s="172"/>
      <c r="G29" s="172"/>
      <c r="H29" s="172"/>
      <c r="I29" s="172"/>
      <c r="J29" s="172"/>
      <c r="K29" s="173"/>
    </row>
    <row r="30" spans="1:11" s="61" customFormat="1" x14ac:dyDescent="0.25">
      <c r="A30" s="62" t="s">
        <v>420</v>
      </c>
      <c r="B30" s="62" t="s">
        <v>418</v>
      </c>
      <c r="C30" s="64"/>
      <c r="D30" s="64"/>
      <c r="E30" s="64"/>
      <c r="F30" s="64"/>
      <c r="G30" s="64"/>
      <c r="H30" s="64"/>
      <c r="I30" s="64"/>
      <c r="J30" s="64"/>
      <c r="K30" s="64"/>
    </row>
    <row r="31" spans="1:11" s="61" customFormat="1" ht="30" x14ac:dyDescent="0.25">
      <c r="A31" s="62" t="s">
        <v>421</v>
      </c>
      <c r="B31" s="62" t="s">
        <v>135</v>
      </c>
      <c r="C31" s="64"/>
      <c r="D31" s="64"/>
      <c r="E31" s="64"/>
      <c r="F31" s="64"/>
      <c r="G31" s="64"/>
      <c r="H31" s="64"/>
      <c r="I31" s="64"/>
      <c r="J31" s="64"/>
      <c r="K31" s="64"/>
    </row>
    <row r="32" spans="1:11" s="61" customFormat="1" x14ac:dyDescent="0.25">
      <c r="A32" s="62" t="s">
        <v>422</v>
      </c>
      <c r="B32" s="62" t="s">
        <v>119</v>
      </c>
      <c r="C32" s="22">
        <f>C30*C31</f>
        <v>0</v>
      </c>
      <c r="D32" s="22">
        <f t="shared" ref="D32" si="8">D30*D31</f>
        <v>0</v>
      </c>
      <c r="E32" s="22">
        <f t="shared" ref="E32" si="9">E30*E31</f>
        <v>0</v>
      </c>
      <c r="F32" s="22">
        <f t="shared" ref="F32" si="10">F30*F31</f>
        <v>0</v>
      </c>
      <c r="G32" s="22">
        <f t="shared" ref="G32" si="11">G30*G31</f>
        <v>0</v>
      </c>
      <c r="H32" s="22">
        <f t="shared" ref="H32" si="12">H30*H31</f>
        <v>0</v>
      </c>
      <c r="I32" s="22">
        <f t="shared" ref="I32" si="13">I30*I31</f>
        <v>0</v>
      </c>
      <c r="J32" s="22">
        <f t="shared" ref="J32" si="14">J30*J31</f>
        <v>0</v>
      </c>
      <c r="K32" s="22">
        <f t="shared" ref="K32" si="15">K30*K31</f>
        <v>0</v>
      </c>
    </row>
    <row r="33" spans="1:11" s="74" customFormat="1" ht="30.6" customHeight="1" x14ac:dyDescent="0.25">
      <c r="A33" s="73" t="s">
        <v>423</v>
      </c>
      <c r="B33" s="171" t="s">
        <v>433</v>
      </c>
      <c r="C33" s="172"/>
      <c r="D33" s="172"/>
      <c r="E33" s="172"/>
      <c r="F33" s="172"/>
      <c r="G33" s="172"/>
      <c r="H33" s="172"/>
      <c r="I33" s="172"/>
      <c r="J33" s="172"/>
      <c r="K33" s="173"/>
    </row>
    <row r="34" spans="1:11" s="61" customFormat="1" x14ac:dyDescent="0.25">
      <c r="A34" s="62" t="s">
        <v>413</v>
      </c>
      <c r="B34" s="62" t="s">
        <v>418</v>
      </c>
      <c r="C34" s="64"/>
      <c r="D34" s="64"/>
      <c r="E34" s="64"/>
      <c r="F34" s="64"/>
      <c r="G34" s="64"/>
      <c r="H34" s="64"/>
      <c r="I34" s="64"/>
      <c r="J34" s="64"/>
      <c r="K34" s="64"/>
    </row>
    <row r="35" spans="1:11" s="61" customFormat="1" ht="30" x14ac:dyDescent="0.25">
      <c r="A35" s="62" t="s">
        <v>414</v>
      </c>
      <c r="B35" s="62" t="s">
        <v>135</v>
      </c>
      <c r="C35" s="64"/>
      <c r="D35" s="64"/>
      <c r="E35" s="64"/>
      <c r="F35" s="64"/>
      <c r="G35" s="64"/>
      <c r="H35" s="64"/>
      <c r="I35" s="64"/>
      <c r="J35" s="64"/>
      <c r="K35" s="64"/>
    </row>
    <row r="36" spans="1:11" s="61" customFormat="1" x14ac:dyDescent="0.25">
      <c r="A36" s="62" t="s">
        <v>424</v>
      </c>
      <c r="B36" s="62" t="s">
        <v>119</v>
      </c>
      <c r="C36" s="22">
        <f>C34*C35</f>
        <v>0</v>
      </c>
      <c r="D36" s="22">
        <f>D34*D35</f>
        <v>0</v>
      </c>
      <c r="E36" s="22">
        <f t="shared" ref="E36" si="16">E34*E35</f>
        <v>0</v>
      </c>
      <c r="F36" s="22">
        <f t="shared" ref="F36" si="17">F34*F35</f>
        <v>0</v>
      </c>
      <c r="G36" s="22">
        <f t="shared" ref="G36" si="18">G34*G35</f>
        <v>0</v>
      </c>
      <c r="H36" s="22">
        <f t="shared" ref="H36" si="19">H34*H35</f>
        <v>0</v>
      </c>
      <c r="I36" s="22">
        <f t="shared" ref="I36" si="20">I34*I35</f>
        <v>0</v>
      </c>
      <c r="J36" s="22">
        <f t="shared" ref="J36" si="21">J34*J35</f>
        <v>0</v>
      </c>
      <c r="K36" s="22">
        <f t="shared" ref="K36" si="22">K34*K35</f>
        <v>0</v>
      </c>
    </row>
    <row r="37" spans="1:11" s="74" customFormat="1" ht="31.15" customHeight="1" x14ac:dyDescent="0.25">
      <c r="A37" s="73" t="s">
        <v>425</v>
      </c>
      <c r="B37" s="171" t="s">
        <v>433</v>
      </c>
      <c r="C37" s="172"/>
      <c r="D37" s="172"/>
      <c r="E37" s="172"/>
      <c r="F37" s="172"/>
      <c r="G37" s="172"/>
      <c r="H37" s="172"/>
      <c r="I37" s="172"/>
      <c r="J37" s="172"/>
      <c r="K37" s="173"/>
    </row>
    <row r="38" spans="1:11" s="61" customFormat="1" x14ac:dyDescent="0.25">
      <c r="A38" s="62" t="s">
        <v>426</v>
      </c>
      <c r="B38" s="62" t="s">
        <v>418</v>
      </c>
      <c r="C38" s="64"/>
      <c r="D38" s="64"/>
      <c r="E38" s="64"/>
      <c r="F38" s="64"/>
      <c r="G38" s="64"/>
      <c r="H38" s="64"/>
      <c r="I38" s="64"/>
      <c r="J38" s="64"/>
      <c r="K38" s="64"/>
    </row>
    <row r="39" spans="1:11" s="61" customFormat="1" ht="30" x14ac:dyDescent="0.25">
      <c r="A39" s="62" t="s">
        <v>427</v>
      </c>
      <c r="B39" s="62" t="s">
        <v>135</v>
      </c>
      <c r="C39" s="64"/>
      <c r="D39" s="64"/>
      <c r="E39" s="64"/>
      <c r="F39" s="64"/>
      <c r="G39" s="64"/>
      <c r="H39" s="64"/>
      <c r="I39" s="64"/>
      <c r="J39" s="64"/>
      <c r="K39" s="64"/>
    </row>
    <row r="40" spans="1:11" s="61" customFormat="1" x14ac:dyDescent="0.25">
      <c r="A40" s="62" t="s">
        <v>428</v>
      </c>
      <c r="B40" s="62" t="s">
        <v>119</v>
      </c>
      <c r="C40" s="22">
        <f>C38*C39</f>
        <v>0</v>
      </c>
      <c r="D40" s="22">
        <f t="shared" ref="D40" si="23">D38*D39</f>
        <v>0</v>
      </c>
      <c r="E40" s="22">
        <f t="shared" ref="E40" si="24">E38*E39</f>
        <v>0</v>
      </c>
      <c r="F40" s="22">
        <f t="shared" ref="F40" si="25">F38*F39</f>
        <v>0</v>
      </c>
      <c r="G40" s="22">
        <f t="shared" ref="G40" si="26">G38*G39</f>
        <v>0</v>
      </c>
      <c r="H40" s="22">
        <f t="shared" ref="H40" si="27">H38*H39</f>
        <v>0</v>
      </c>
      <c r="I40" s="22">
        <f t="shared" ref="I40" si="28">I38*I39</f>
        <v>0</v>
      </c>
      <c r="J40" s="22">
        <f t="shared" ref="J40" si="29">J38*J39</f>
        <v>0</v>
      </c>
      <c r="K40" s="22">
        <f t="shared" ref="K40" si="30">K38*K39</f>
        <v>0</v>
      </c>
    </row>
    <row r="41" spans="1:11" s="74" customFormat="1" ht="30.6" customHeight="1" x14ac:dyDescent="0.25">
      <c r="A41" s="73" t="s">
        <v>429</v>
      </c>
      <c r="B41" s="171" t="s">
        <v>433</v>
      </c>
      <c r="C41" s="172"/>
      <c r="D41" s="172"/>
      <c r="E41" s="172"/>
      <c r="F41" s="172"/>
      <c r="G41" s="172"/>
      <c r="H41" s="172"/>
      <c r="I41" s="172"/>
      <c r="J41" s="172"/>
      <c r="K41" s="173"/>
    </row>
    <row r="42" spans="1:11" s="61" customFormat="1" x14ac:dyDescent="0.25">
      <c r="A42" s="62" t="s">
        <v>430</v>
      </c>
      <c r="B42" s="62" t="s">
        <v>418</v>
      </c>
      <c r="C42" s="64"/>
      <c r="D42" s="64"/>
      <c r="E42" s="64"/>
      <c r="F42" s="64"/>
      <c r="G42" s="64"/>
      <c r="H42" s="64"/>
      <c r="I42" s="64"/>
      <c r="J42" s="64"/>
      <c r="K42" s="64"/>
    </row>
    <row r="43" spans="1:11" s="61" customFormat="1" ht="30" x14ac:dyDescent="0.25">
      <c r="A43" s="62" t="s">
        <v>431</v>
      </c>
      <c r="B43" s="62" t="s">
        <v>135</v>
      </c>
      <c r="C43" s="64"/>
      <c r="D43" s="64"/>
      <c r="E43" s="64"/>
      <c r="F43" s="64"/>
      <c r="G43" s="64"/>
      <c r="H43" s="64"/>
      <c r="I43" s="64"/>
      <c r="J43" s="64"/>
      <c r="K43" s="64"/>
    </row>
    <row r="44" spans="1:11" s="61" customFormat="1" x14ac:dyDescent="0.25">
      <c r="A44" s="62" t="s">
        <v>432</v>
      </c>
      <c r="B44" s="62" t="s">
        <v>119</v>
      </c>
      <c r="C44" s="22">
        <f>C42*C43</f>
        <v>0</v>
      </c>
      <c r="D44" s="22">
        <f t="shared" ref="D44:K44" si="31">D42*D43</f>
        <v>0</v>
      </c>
      <c r="E44" s="22">
        <f t="shared" si="31"/>
        <v>0</v>
      </c>
      <c r="F44" s="22">
        <f t="shared" si="31"/>
        <v>0</v>
      </c>
      <c r="G44" s="22">
        <f t="shared" si="31"/>
        <v>0</v>
      </c>
      <c r="H44" s="22">
        <f t="shared" si="31"/>
        <v>0</v>
      </c>
      <c r="I44" s="22">
        <f t="shared" si="31"/>
        <v>0</v>
      </c>
      <c r="J44" s="22">
        <f t="shared" si="31"/>
        <v>0</v>
      </c>
      <c r="K44" s="22">
        <f t="shared" si="31"/>
        <v>0</v>
      </c>
    </row>
    <row r="45" spans="1:11" s="61" customFormat="1" ht="29.45" customHeight="1" x14ac:dyDescent="0.25">
      <c r="A45" s="4" t="s">
        <v>674</v>
      </c>
      <c r="B45" s="4" t="s">
        <v>690</v>
      </c>
      <c r="C45" s="64"/>
      <c r="D45" s="64"/>
      <c r="E45" s="64"/>
      <c r="F45" s="64"/>
      <c r="G45" s="64"/>
      <c r="H45" s="64"/>
      <c r="I45" s="64"/>
      <c r="J45" s="64"/>
      <c r="K45" s="64"/>
    </row>
    <row r="46" spans="1:11" ht="30" x14ac:dyDescent="0.25">
      <c r="A46" s="72" t="s">
        <v>122</v>
      </c>
      <c r="B46" s="4" t="s">
        <v>387</v>
      </c>
      <c r="C46" s="71">
        <f>C47+C55+C68</f>
        <v>0</v>
      </c>
      <c r="D46" s="71">
        <f t="shared" ref="D46:K46" si="32">D47+D55+D68</f>
        <v>0</v>
      </c>
      <c r="E46" s="71">
        <f t="shared" si="32"/>
        <v>0</v>
      </c>
      <c r="F46" s="71">
        <f t="shared" si="32"/>
        <v>0</v>
      </c>
      <c r="G46" s="71">
        <f t="shared" si="32"/>
        <v>0</v>
      </c>
      <c r="H46" s="71">
        <f t="shared" si="32"/>
        <v>0</v>
      </c>
      <c r="I46" s="71">
        <f t="shared" si="32"/>
        <v>0</v>
      </c>
      <c r="J46" s="71">
        <f t="shared" si="32"/>
        <v>0</v>
      </c>
      <c r="K46" s="71">
        <f t="shared" si="32"/>
        <v>0</v>
      </c>
    </row>
    <row r="47" spans="1:11" s="93" customFormat="1" x14ac:dyDescent="0.25">
      <c r="A47" s="87" t="s">
        <v>123</v>
      </c>
      <c r="B47" s="17" t="s">
        <v>247</v>
      </c>
      <c r="C47" s="94">
        <f>SUM(C48:C53)</f>
        <v>0</v>
      </c>
      <c r="D47" s="94">
        <f t="shared" ref="D47:K47" si="33">SUM(D48:D53)</f>
        <v>0</v>
      </c>
      <c r="E47" s="94">
        <f t="shared" si="33"/>
        <v>0</v>
      </c>
      <c r="F47" s="94">
        <f t="shared" si="33"/>
        <v>0</v>
      </c>
      <c r="G47" s="94">
        <f t="shared" si="33"/>
        <v>0</v>
      </c>
      <c r="H47" s="94">
        <f t="shared" si="33"/>
        <v>0</v>
      </c>
      <c r="I47" s="94">
        <f t="shared" si="33"/>
        <v>0</v>
      </c>
      <c r="J47" s="94">
        <f t="shared" si="33"/>
        <v>0</v>
      </c>
      <c r="K47" s="94">
        <f t="shared" si="33"/>
        <v>0</v>
      </c>
    </row>
    <row r="48" spans="1:11" x14ac:dyDescent="0.25">
      <c r="A48" s="19" t="s">
        <v>539</v>
      </c>
      <c r="B48" s="64"/>
      <c r="C48" s="64"/>
      <c r="D48" s="64"/>
      <c r="E48" s="64"/>
      <c r="F48" s="64"/>
      <c r="G48" s="64"/>
      <c r="H48" s="64"/>
      <c r="I48" s="64"/>
      <c r="J48" s="64"/>
      <c r="K48" s="64"/>
    </row>
    <row r="49" spans="1:13" x14ac:dyDescent="0.25">
      <c r="A49" s="19" t="s">
        <v>540</v>
      </c>
      <c r="B49" s="64"/>
      <c r="C49" s="64"/>
      <c r="D49" s="64"/>
      <c r="E49" s="64"/>
      <c r="F49" s="64"/>
      <c r="G49" s="64"/>
      <c r="H49" s="64"/>
      <c r="I49" s="64"/>
      <c r="J49" s="64"/>
      <c r="K49" s="64"/>
    </row>
    <row r="50" spans="1:13" x14ac:dyDescent="0.25">
      <c r="A50" s="19" t="s">
        <v>541</v>
      </c>
      <c r="B50" s="64"/>
      <c r="C50" s="64"/>
      <c r="D50" s="64"/>
      <c r="E50" s="64"/>
      <c r="F50" s="64"/>
      <c r="G50" s="64"/>
      <c r="H50" s="64"/>
      <c r="I50" s="64"/>
      <c r="J50" s="64"/>
      <c r="K50" s="64"/>
    </row>
    <row r="51" spans="1:13" x14ac:dyDescent="0.25">
      <c r="A51" s="19" t="s">
        <v>542</v>
      </c>
      <c r="B51" s="64"/>
      <c r="C51" s="64"/>
      <c r="D51" s="64"/>
      <c r="E51" s="64"/>
      <c r="F51" s="64"/>
      <c r="G51" s="64"/>
      <c r="H51" s="64"/>
      <c r="I51" s="64"/>
      <c r="J51" s="64"/>
      <c r="K51" s="64"/>
    </row>
    <row r="52" spans="1:13" x14ac:dyDescent="0.25">
      <c r="A52" s="19" t="s">
        <v>543</v>
      </c>
      <c r="B52" s="64"/>
      <c r="C52" s="64"/>
      <c r="D52" s="64"/>
      <c r="E52" s="64"/>
      <c r="F52" s="64"/>
      <c r="G52" s="64"/>
      <c r="H52" s="64"/>
      <c r="I52" s="64"/>
      <c r="J52" s="64"/>
      <c r="K52" s="64"/>
    </row>
    <row r="53" spans="1:13" ht="33" customHeight="1" x14ac:dyDescent="0.25">
      <c r="A53" s="19" t="s">
        <v>544</v>
      </c>
      <c r="B53" s="108" t="s">
        <v>607</v>
      </c>
      <c r="C53" s="64"/>
      <c r="D53" s="64"/>
      <c r="E53" s="64"/>
      <c r="F53" s="64"/>
      <c r="G53" s="64"/>
      <c r="H53" s="64"/>
      <c r="I53" s="64"/>
      <c r="J53" s="64"/>
      <c r="K53" s="64"/>
      <c r="M53" s="96"/>
    </row>
    <row r="54" spans="1:13" ht="28.9" customHeight="1" x14ac:dyDescent="0.25">
      <c r="A54" s="19" t="s">
        <v>124</v>
      </c>
      <c r="B54" s="108" t="s">
        <v>608</v>
      </c>
      <c r="C54" s="64"/>
      <c r="D54" s="64"/>
      <c r="E54" s="64"/>
      <c r="F54" s="64"/>
      <c r="G54" s="64"/>
      <c r="H54" s="64"/>
      <c r="I54" s="64"/>
      <c r="J54" s="64"/>
      <c r="K54" s="64"/>
      <c r="M54" s="96"/>
    </row>
    <row r="55" spans="1:13" s="93" customFormat="1" x14ac:dyDescent="0.25">
      <c r="A55" s="87" t="s">
        <v>125</v>
      </c>
      <c r="B55" s="17" t="s">
        <v>126</v>
      </c>
      <c r="C55" s="94">
        <f>C56+C62</f>
        <v>0</v>
      </c>
      <c r="D55" s="94">
        <f t="shared" ref="D55:K55" si="34">D56+D62</f>
        <v>0</v>
      </c>
      <c r="E55" s="94">
        <f t="shared" si="34"/>
        <v>0</v>
      </c>
      <c r="F55" s="94">
        <f t="shared" si="34"/>
        <v>0</v>
      </c>
      <c r="G55" s="94">
        <f t="shared" si="34"/>
        <v>0</v>
      </c>
      <c r="H55" s="94">
        <f t="shared" si="34"/>
        <v>0</v>
      </c>
      <c r="I55" s="94">
        <f t="shared" si="34"/>
        <v>0</v>
      </c>
      <c r="J55" s="94">
        <f t="shared" si="34"/>
        <v>0</v>
      </c>
      <c r="K55" s="94">
        <f t="shared" si="34"/>
        <v>0</v>
      </c>
    </row>
    <row r="56" spans="1:13" s="93" customFormat="1" x14ac:dyDescent="0.25">
      <c r="A56" s="122" t="s">
        <v>661</v>
      </c>
      <c r="B56" s="17" t="s">
        <v>249</v>
      </c>
      <c r="C56" s="94">
        <f>SUM(C57:C61)</f>
        <v>0</v>
      </c>
      <c r="D56" s="94">
        <f t="shared" ref="D56:K56" si="35">SUM(D57:D61)</f>
        <v>0</v>
      </c>
      <c r="E56" s="94">
        <f t="shared" si="35"/>
        <v>0</v>
      </c>
      <c r="F56" s="94">
        <f t="shared" si="35"/>
        <v>0</v>
      </c>
      <c r="G56" s="94">
        <f t="shared" si="35"/>
        <v>0</v>
      </c>
      <c r="H56" s="94">
        <f t="shared" si="35"/>
        <v>0</v>
      </c>
      <c r="I56" s="94">
        <f t="shared" si="35"/>
        <v>0</v>
      </c>
      <c r="J56" s="94">
        <f t="shared" si="35"/>
        <v>0</v>
      </c>
      <c r="K56" s="94">
        <f t="shared" si="35"/>
        <v>0</v>
      </c>
    </row>
    <row r="57" spans="1:13" x14ac:dyDescent="0.25">
      <c r="A57" s="108" t="s">
        <v>662</v>
      </c>
      <c r="B57" s="64"/>
      <c r="C57" s="64"/>
      <c r="D57" s="64"/>
      <c r="E57" s="64"/>
      <c r="F57" s="64"/>
      <c r="G57" s="64"/>
      <c r="H57" s="64"/>
      <c r="I57" s="64"/>
      <c r="J57" s="64"/>
      <c r="K57" s="64"/>
    </row>
    <row r="58" spans="1:13" x14ac:dyDescent="0.25">
      <c r="A58" s="108" t="s">
        <v>663</v>
      </c>
      <c r="B58" s="64"/>
      <c r="C58" s="64"/>
      <c r="D58" s="64"/>
      <c r="E58" s="64"/>
      <c r="F58" s="64"/>
      <c r="G58" s="64"/>
      <c r="H58" s="64"/>
      <c r="I58" s="64"/>
      <c r="J58" s="64"/>
      <c r="K58" s="64"/>
    </row>
    <row r="59" spans="1:13" x14ac:dyDescent="0.25">
      <c r="A59" s="108" t="s">
        <v>664</v>
      </c>
      <c r="B59" s="64"/>
      <c r="C59" s="64"/>
      <c r="D59" s="64"/>
      <c r="E59" s="64"/>
      <c r="F59" s="64"/>
      <c r="G59" s="64"/>
      <c r="H59" s="64"/>
      <c r="I59" s="64"/>
      <c r="J59" s="64"/>
      <c r="K59" s="64"/>
    </row>
    <row r="60" spans="1:13" x14ac:dyDescent="0.25">
      <c r="A60" s="108" t="s">
        <v>665</v>
      </c>
      <c r="B60" s="64"/>
      <c r="C60" s="64"/>
      <c r="D60" s="64"/>
      <c r="E60" s="64"/>
      <c r="F60" s="64"/>
      <c r="G60" s="64"/>
      <c r="H60" s="64"/>
      <c r="I60" s="64"/>
      <c r="J60" s="64"/>
      <c r="K60" s="64"/>
    </row>
    <row r="61" spans="1:13" x14ac:dyDescent="0.25">
      <c r="A61" s="108" t="s">
        <v>666</v>
      </c>
      <c r="B61" s="64"/>
      <c r="C61" s="64"/>
      <c r="D61" s="64"/>
      <c r="E61" s="64"/>
      <c r="F61" s="64"/>
      <c r="G61" s="64"/>
      <c r="H61" s="64"/>
      <c r="I61" s="64"/>
      <c r="J61" s="64"/>
      <c r="K61" s="64"/>
    </row>
    <row r="62" spans="1:13" s="93" customFormat="1" ht="30" x14ac:dyDescent="0.25">
      <c r="A62" s="122" t="s">
        <v>667</v>
      </c>
      <c r="B62" s="17" t="s">
        <v>250</v>
      </c>
      <c r="C62" s="94">
        <f>SUM(C63:C66)</f>
        <v>0</v>
      </c>
      <c r="D62" s="94">
        <f t="shared" ref="D62:K62" si="36">SUM(D63:D66)</f>
        <v>0</v>
      </c>
      <c r="E62" s="94">
        <f t="shared" si="36"/>
        <v>0</v>
      </c>
      <c r="F62" s="94">
        <f t="shared" si="36"/>
        <v>0</v>
      </c>
      <c r="G62" s="94">
        <f t="shared" si="36"/>
        <v>0</v>
      </c>
      <c r="H62" s="94">
        <f t="shared" si="36"/>
        <v>0</v>
      </c>
      <c r="I62" s="94">
        <f t="shared" si="36"/>
        <v>0</v>
      </c>
      <c r="J62" s="94">
        <f t="shared" si="36"/>
        <v>0</v>
      </c>
      <c r="K62" s="94">
        <f t="shared" si="36"/>
        <v>0</v>
      </c>
    </row>
    <row r="63" spans="1:13" x14ac:dyDescent="0.25">
      <c r="A63" s="108" t="s">
        <v>668</v>
      </c>
      <c r="B63" s="64"/>
      <c r="C63" s="64"/>
      <c r="D63" s="64"/>
      <c r="E63" s="64"/>
      <c r="F63" s="64"/>
      <c r="G63" s="64"/>
      <c r="H63" s="64"/>
      <c r="I63" s="64"/>
      <c r="J63" s="64"/>
      <c r="K63" s="64"/>
    </row>
    <row r="64" spans="1:13" x14ac:dyDescent="0.25">
      <c r="A64" s="108" t="s">
        <v>669</v>
      </c>
      <c r="B64" s="64"/>
      <c r="C64" s="64"/>
      <c r="D64" s="64"/>
      <c r="E64" s="64"/>
      <c r="F64" s="64"/>
      <c r="G64" s="64"/>
      <c r="H64" s="64"/>
      <c r="I64" s="64"/>
      <c r="J64" s="64"/>
      <c r="K64" s="64"/>
    </row>
    <row r="65" spans="1:13" x14ac:dyDescent="0.25">
      <c r="A65" s="108" t="s">
        <v>670</v>
      </c>
      <c r="B65" s="64"/>
      <c r="C65" s="64"/>
      <c r="D65" s="64"/>
      <c r="E65" s="64"/>
      <c r="F65" s="64"/>
      <c r="G65" s="64"/>
      <c r="H65" s="64"/>
      <c r="I65" s="64"/>
      <c r="J65" s="64"/>
      <c r="K65" s="64"/>
    </row>
    <row r="66" spans="1:13" ht="30" x14ac:dyDescent="0.25">
      <c r="A66" s="108" t="s">
        <v>671</v>
      </c>
      <c r="B66" s="108" t="s">
        <v>609</v>
      </c>
      <c r="C66" s="22">
        <f t="shared" ref="C66:K66" si="37">+C132-C53-C67-C54</f>
        <v>0</v>
      </c>
      <c r="D66" s="22">
        <f t="shared" si="37"/>
        <v>0</v>
      </c>
      <c r="E66" s="22">
        <f t="shared" si="37"/>
        <v>0</v>
      </c>
      <c r="F66" s="22">
        <f t="shared" si="37"/>
        <v>0</v>
      </c>
      <c r="G66" s="22">
        <f t="shared" si="37"/>
        <v>0</v>
      </c>
      <c r="H66" s="22">
        <f t="shared" si="37"/>
        <v>0</v>
      </c>
      <c r="I66" s="22">
        <f t="shared" si="37"/>
        <v>0</v>
      </c>
      <c r="J66" s="22">
        <f t="shared" si="37"/>
        <v>0</v>
      </c>
      <c r="K66" s="22">
        <f t="shared" si="37"/>
        <v>0</v>
      </c>
      <c r="L66" s="96" t="str">
        <f>IF(OR(C66&lt;0,D66&lt;0,E66&lt;0,F66&lt;0,G66&lt;0,H66&lt;0,I66&lt;0,K66&lt;0),"Kad gautume teisingus duomenis, pirmiausia turi būti užpildoma turto ir nusidėvėjimo lentelė","")</f>
        <v/>
      </c>
    </row>
    <row r="67" spans="1:13" ht="30" x14ac:dyDescent="0.25">
      <c r="A67" s="108" t="s">
        <v>672</v>
      </c>
      <c r="B67" s="108" t="s">
        <v>610</v>
      </c>
      <c r="C67" s="64"/>
      <c r="D67" s="64"/>
      <c r="E67" s="64"/>
      <c r="F67" s="64"/>
      <c r="G67" s="64"/>
      <c r="H67" s="64"/>
      <c r="I67" s="64"/>
      <c r="J67" s="64"/>
      <c r="K67" s="64"/>
    </row>
    <row r="68" spans="1:13" s="93" customFormat="1" ht="30" x14ac:dyDescent="0.25">
      <c r="A68" s="122" t="s">
        <v>673</v>
      </c>
      <c r="B68" s="17" t="s">
        <v>260</v>
      </c>
      <c r="C68" s="59"/>
      <c r="D68" s="94">
        <f>+'5'!D23</f>
        <v>0</v>
      </c>
      <c r="E68" s="94">
        <f>+'5'!E23</f>
        <v>0</v>
      </c>
      <c r="F68" s="94">
        <f>+'5'!F23</f>
        <v>0</v>
      </c>
      <c r="G68" s="94">
        <f>+'5'!G23</f>
        <v>0</v>
      </c>
      <c r="H68" s="94">
        <f>+'5'!H23</f>
        <v>0</v>
      </c>
      <c r="I68" s="94">
        <f>+'5'!I23</f>
        <v>0</v>
      </c>
      <c r="J68" s="94">
        <f>+'5'!J23</f>
        <v>0</v>
      </c>
      <c r="K68" s="94">
        <f>+'5'!K23</f>
        <v>0</v>
      </c>
    </row>
    <row r="69" spans="1:13" s="93" customFormat="1" ht="30" x14ac:dyDescent="0.25">
      <c r="A69" s="122" t="s">
        <v>545</v>
      </c>
      <c r="B69" s="17" t="s">
        <v>611</v>
      </c>
      <c r="C69" s="94">
        <f>SUM(C53:C54,C66:C67)</f>
        <v>0</v>
      </c>
      <c r="D69" s="94">
        <f t="shared" ref="D69:K69" si="38">SUM(D53:D54,D66:D67)</f>
        <v>0</v>
      </c>
      <c r="E69" s="94">
        <f t="shared" si="38"/>
        <v>0</v>
      </c>
      <c r="F69" s="94">
        <f t="shared" si="38"/>
        <v>0</v>
      </c>
      <c r="G69" s="94">
        <f t="shared" si="38"/>
        <v>0</v>
      </c>
      <c r="H69" s="94">
        <f t="shared" si="38"/>
        <v>0</v>
      </c>
      <c r="I69" s="94">
        <f t="shared" si="38"/>
        <v>0</v>
      </c>
      <c r="J69" s="94">
        <f t="shared" si="38"/>
        <v>0</v>
      </c>
      <c r="K69" s="94">
        <f t="shared" si="38"/>
        <v>0</v>
      </c>
    </row>
    <row r="70" spans="1:13" ht="14.45" customHeight="1" x14ac:dyDescent="0.25">
      <c r="A70" s="4" t="s">
        <v>127</v>
      </c>
      <c r="B70" s="177" t="s">
        <v>128</v>
      </c>
      <c r="C70" s="178"/>
      <c r="D70" s="178"/>
      <c r="E70" s="178"/>
      <c r="F70" s="178"/>
      <c r="G70" s="178"/>
      <c r="H70" s="178"/>
      <c r="I70" s="178"/>
      <c r="J70" s="178"/>
      <c r="K70" s="179"/>
      <c r="L70" s="93"/>
    </row>
    <row r="71" spans="1:13" x14ac:dyDescent="0.25">
      <c r="A71" s="7" t="s">
        <v>546</v>
      </c>
      <c r="B71" s="187" t="s">
        <v>599</v>
      </c>
      <c r="C71" s="188"/>
      <c r="D71" s="188"/>
      <c r="E71" s="188"/>
      <c r="F71" s="188"/>
      <c r="G71" s="188"/>
      <c r="H71" s="188"/>
      <c r="I71" s="188"/>
      <c r="J71" s="188"/>
      <c r="K71" s="189"/>
      <c r="M71" s="96"/>
    </row>
    <row r="72" spans="1:13" ht="30" x14ac:dyDescent="0.25">
      <c r="A72" s="19" t="s">
        <v>547</v>
      </c>
      <c r="B72" s="19" t="s">
        <v>597</v>
      </c>
      <c r="C72" s="148"/>
      <c r="D72" s="22">
        <f>C75</f>
        <v>0</v>
      </c>
      <c r="E72" s="22">
        <f>IF(E5&gt;0, D75, 0)</f>
        <v>0</v>
      </c>
      <c r="F72" s="22">
        <f>IF(F5&gt;0, E75, 0)</f>
        <v>0</v>
      </c>
      <c r="G72" s="22">
        <f>IF(F5&gt;0, F75, IF(E5&gt;0, E75, D75))</f>
        <v>0</v>
      </c>
      <c r="H72" s="22">
        <f>G75</f>
        <v>0</v>
      </c>
      <c r="I72" s="22">
        <f t="shared" ref="I72:K72" si="39">H75</f>
        <v>0</v>
      </c>
      <c r="J72" s="22">
        <f t="shared" si="39"/>
        <v>0</v>
      </c>
      <c r="K72" s="22">
        <f t="shared" si="39"/>
        <v>0</v>
      </c>
      <c r="M72" s="96"/>
    </row>
    <row r="73" spans="1:13" x14ac:dyDescent="0.25">
      <c r="A73" s="19" t="s">
        <v>548</v>
      </c>
      <c r="B73" s="19" t="s">
        <v>444</v>
      </c>
      <c r="C73" s="64"/>
      <c r="D73" s="64"/>
      <c r="E73" s="64"/>
      <c r="F73" s="64"/>
      <c r="G73" s="64"/>
      <c r="H73" s="64"/>
      <c r="I73" s="64"/>
      <c r="J73" s="64"/>
      <c r="K73" s="64"/>
    </row>
    <row r="74" spans="1:13" ht="30" x14ac:dyDescent="0.25">
      <c r="A74" s="19" t="s">
        <v>549</v>
      </c>
      <c r="B74" s="19" t="s">
        <v>445</v>
      </c>
      <c r="C74" s="64"/>
      <c r="D74" s="64"/>
      <c r="E74" s="64"/>
      <c r="F74" s="64"/>
      <c r="G74" s="64"/>
      <c r="H74" s="64"/>
      <c r="I74" s="64"/>
      <c r="J74" s="64"/>
      <c r="K74" s="64"/>
    </row>
    <row r="75" spans="1:13" ht="30" x14ac:dyDescent="0.25">
      <c r="A75" s="19" t="s">
        <v>550</v>
      </c>
      <c r="B75" s="19" t="s">
        <v>598</v>
      </c>
      <c r="C75" s="22">
        <f>+C72+C73-C74</f>
        <v>0</v>
      </c>
      <c r="D75" s="22">
        <f t="shared" ref="D75:K75" si="40">+D72+D73-D74</f>
        <v>0</v>
      </c>
      <c r="E75" s="22">
        <f t="shared" si="40"/>
        <v>0</v>
      </c>
      <c r="F75" s="22">
        <f t="shared" si="40"/>
        <v>0</v>
      </c>
      <c r="G75" s="22">
        <f t="shared" si="40"/>
        <v>0</v>
      </c>
      <c r="H75" s="22">
        <f t="shared" si="40"/>
        <v>0</v>
      </c>
      <c r="I75" s="22">
        <f t="shared" si="40"/>
        <v>0</v>
      </c>
      <c r="J75" s="22">
        <f t="shared" si="40"/>
        <v>0</v>
      </c>
      <c r="K75" s="22">
        <f t="shared" si="40"/>
        <v>0</v>
      </c>
      <c r="M75" s="96"/>
    </row>
    <row r="76" spans="1:13" ht="30" x14ac:dyDescent="0.25">
      <c r="A76" s="19" t="s">
        <v>551</v>
      </c>
      <c r="B76" s="19" t="s">
        <v>446</v>
      </c>
      <c r="C76" s="64"/>
      <c r="D76" s="22">
        <f>C79</f>
        <v>0</v>
      </c>
      <c r="E76" s="22">
        <f>IF(E5&gt;0, D79, 0)</f>
        <v>0</v>
      </c>
      <c r="F76" s="22">
        <f>IF(F5&gt;0, E79, 0)</f>
        <v>0</v>
      </c>
      <c r="G76" s="22">
        <f>IF(F5&gt;0, F79, IF(E5&gt;0, E79, D79))</f>
        <v>0</v>
      </c>
      <c r="H76" s="22">
        <f t="shared" ref="H76:K76" si="41">G79</f>
        <v>0</v>
      </c>
      <c r="I76" s="22">
        <f t="shared" si="41"/>
        <v>0</v>
      </c>
      <c r="J76" s="22">
        <f t="shared" si="41"/>
        <v>0</v>
      </c>
      <c r="K76" s="22">
        <f t="shared" si="41"/>
        <v>0</v>
      </c>
    </row>
    <row r="77" spans="1:13" x14ac:dyDescent="0.25">
      <c r="A77" s="19" t="s">
        <v>552</v>
      </c>
      <c r="B77" s="19" t="s">
        <v>447</v>
      </c>
      <c r="C77" s="64"/>
      <c r="D77" s="64"/>
      <c r="E77" s="64"/>
      <c r="F77" s="64"/>
      <c r="G77" s="64"/>
      <c r="H77" s="64"/>
      <c r="I77" s="64"/>
      <c r="J77" s="64"/>
      <c r="K77" s="64"/>
    </row>
    <row r="78" spans="1:13" x14ac:dyDescent="0.25">
      <c r="A78" s="19" t="s">
        <v>553</v>
      </c>
      <c r="B78" s="19" t="s">
        <v>448</v>
      </c>
      <c r="C78" s="64"/>
      <c r="D78" s="64"/>
      <c r="E78" s="64"/>
      <c r="F78" s="64"/>
      <c r="G78" s="64"/>
      <c r="H78" s="64"/>
      <c r="I78" s="64"/>
      <c r="J78" s="64"/>
      <c r="K78" s="64"/>
    </row>
    <row r="79" spans="1:13" ht="30" x14ac:dyDescent="0.25">
      <c r="A79" s="19" t="s">
        <v>554</v>
      </c>
      <c r="B79" s="19" t="s">
        <v>449</v>
      </c>
      <c r="C79" s="22">
        <f>C76+C77</f>
        <v>0</v>
      </c>
      <c r="D79" s="22">
        <f t="shared" ref="D79:K79" si="42">D76+D77</f>
        <v>0</v>
      </c>
      <c r="E79" s="22">
        <f t="shared" si="42"/>
        <v>0</v>
      </c>
      <c r="F79" s="22">
        <f t="shared" si="42"/>
        <v>0</v>
      </c>
      <c r="G79" s="22">
        <f t="shared" si="42"/>
        <v>0</v>
      </c>
      <c r="H79" s="22">
        <f t="shared" si="42"/>
        <v>0</v>
      </c>
      <c r="I79" s="22">
        <f t="shared" si="42"/>
        <v>0</v>
      </c>
      <c r="J79" s="22">
        <f t="shared" si="42"/>
        <v>0</v>
      </c>
      <c r="K79" s="22">
        <f t="shared" si="42"/>
        <v>0</v>
      </c>
    </row>
    <row r="80" spans="1:13" ht="30" x14ac:dyDescent="0.25">
      <c r="A80" s="19" t="s">
        <v>555</v>
      </c>
      <c r="B80" s="19" t="s">
        <v>450</v>
      </c>
      <c r="C80" s="109">
        <f>+C75-C79</f>
        <v>0</v>
      </c>
      <c r="D80" s="109">
        <f t="shared" ref="D80:K80" si="43">+D75-D79</f>
        <v>0</v>
      </c>
      <c r="E80" s="109">
        <f t="shared" si="43"/>
        <v>0</v>
      </c>
      <c r="F80" s="109">
        <f t="shared" si="43"/>
        <v>0</v>
      </c>
      <c r="G80" s="109">
        <f t="shared" si="43"/>
        <v>0</v>
      </c>
      <c r="H80" s="109">
        <f t="shared" si="43"/>
        <v>0</v>
      </c>
      <c r="I80" s="109">
        <f t="shared" si="43"/>
        <v>0</v>
      </c>
      <c r="J80" s="109">
        <f t="shared" si="43"/>
        <v>0</v>
      </c>
      <c r="K80" s="109">
        <f t="shared" si="43"/>
        <v>0</v>
      </c>
      <c r="M80" s="96"/>
    </row>
    <row r="81" spans="1:13" x14ac:dyDescent="0.25">
      <c r="A81" s="7" t="s">
        <v>129</v>
      </c>
      <c r="B81" s="174" t="s">
        <v>131</v>
      </c>
      <c r="C81" s="175"/>
      <c r="D81" s="175"/>
      <c r="E81" s="175"/>
      <c r="F81" s="175"/>
      <c r="G81" s="175"/>
      <c r="H81" s="175"/>
      <c r="I81" s="175"/>
      <c r="J81" s="175"/>
      <c r="K81" s="176"/>
    </row>
    <row r="82" spans="1:13" x14ac:dyDescent="0.25">
      <c r="A82" s="19" t="s">
        <v>451</v>
      </c>
      <c r="B82" s="19" t="s">
        <v>440</v>
      </c>
      <c r="C82" s="148"/>
      <c r="D82" s="22">
        <f>C85</f>
        <v>0</v>
      </c>
      <c r="E82" s="22">
        <f>IF(E5&gt;0, D85, 0)</f>
        <v>0</v>
      </c>
      <c r="F82" s="22">
        <f>IF(F5&gt;0, E85, 0)</f>
        <v>0</v>
      </c>
      <c r="G82" s="22">
        <f>IF(F5&gt;0, F85, IF(E5&gt;0, E85, D85))</f>
        <v>0</v>
      </c>
      <c r="H82" s="22">
        <f t="shared" ref="H82:K82" si="44">G85</f>
        <v>0</v>
      </c>
      <c r="I82" s="22">
        <f t="shared" si="44"/>
        <v>0</v>
      </c>
      <c r="J82" s="22">
        <f t="shared" si="44"/>
        <v>0</v>
      </c>
      <c r="K82" s="22">
        <f t="shared" si="44"/>
        <v>0</v>
      </c>
    </row>
    <row r="83" spans="1:13" x14ac:dyDescent="0.25">
      <c r="A83" s="19" t="s">
        <v>452</v>
      </c>
      <c r="B83" s="19" t="s">
        <v>441</v>
      </c>
      <c r="C83" s="64"/>
      <c r="D83" s="64"/>
      <c r="E83" s="64"/>
      <c r="F83" s="64"/>
      <c r="G83" s="64"/>
      <c r="H83" s="64"/>
      <c r="I83" s="64"/>
      <c r="J83" s="64"/>
      <c r="K83" s="64"/>
    </row>
    <row r="84" spans="1:13" x14ac:dyDescent="0.25">
      <c r="A84" s="19" t="s">
        <v>453</v>
      </c>
      <c r="B84" s="19" t="s">
        <v>442</v>
      </c>
      <c r="C84" s="64"/>
      <c r="D84" s="64"/>
      <c r="E84" s="64"/>
      <c r="F84" s="64"/>
      <c r="G84" s="64"/>
      <c r="H84" s="64"/>
      <c r="I84" s="64"/>
      <c r="J84" s="64"/>
      <c r="K84" s="64"/>
    </row>
    <row r="85" spans="1:13" x14ac:dyDescent="0.25">
      <c r="A85" s="19" t="s">
        <v>454</v>
      </c>
      <c r="B85" s="19" t="s">
        <v>443</v>
      </c>
      <c r="C85" s="22">
        <f>C82+C83-C84</f>
        <v>0</v>
      </c>
      <c r="D85" s="22">
        <f>D82+D83-D84</f>
        <v>0</v>
      </c>
      <c r="E85" s="22">
        <f t="shared" ref="E85:K85" si="45">E82+E83-E84</f>
        <v>0</v>
      </c>
      <c r="F85" s="22">
        <f t="shared" si="45"/>
        <v>0</v>
      </c>
      <c r="G85" s="22">
        <f t="shared" si="45"/>
        <v>0</v>
      </c>
      <c r="H85" s="22">
        <f t="shared" si="45"/>
        <v>0</v>
      </c>
      <c r="I85" s="22">
        <f t="shared" si="45"/>
        <v>0</v>
      </c>
      <c r="J85" s="22">
        <f t="shared" si="45"/>
        <v>0</v>
      </c>
      <c r="K85" s="22">
        <f t="shared" si="45"/>
        <v>0</v>
      </c>
    </row>
    <row r="86" spans="1:13" x14ac:dyDescent="0.25">
      <c r="A86" s="7" t="s">
        <v>130</v>
      </c>
      <c r="B86" s="174" t="s">
        <v>132</v>
      </c>
      <c r="C86" s="175"/>
      <c r="D86" s="175"/>
      <c r="E86" s="175"/>
      <c r="F86" s="175"/>
      <c r="G86" s="175"/>
      <c r="H86" s="175"/>
      <c r="I86" s="175"/>
      <c r="J86" s="175"/>
      <c r="K86" s="176"/>
    </row>
    <row r="87" spans="1:13" ht="30" x14ac:dyDescent="0.25">
      <c r="A87" s="19" t="s">
        <v>455</v>
      </c>
      <c r="B87" s="19" t="s">
        <v>597</v>
      </c>
      <c r="C87" s="148"/>
      <c r="D87" s="109">
        <f>C90</f>
        <v>0</v>
      </c>
      <c r="E87" s="109">
        <f>IF(E5&gt;0, D90, 0)</f>
        <v>0</v>
      </c>
      <c r="F87" s="109">
        <f>IF(F5&gt;0, E90, 0)</f>
        <v>0</v>
      </c>
      <c r="G87" s="109">
        <f>IF(F5&gt;0, F90, IF(E5&gt;0, E90, D90))</f>
        <v>0</v>
      </c>
      <c r="H87" s="109">
        <f>G90</f>
        <v>0</v>
      </c>
      <c r="I87" s="109">
        <f t="shared" ref="I87:K87" si="46">H90</f>
        <v>0</v>
      </c>
      <c r="J87" s="109">
        <f t="shared" si="46"/>
        <v>0</v>
      </c>
      <c r="K87" s="109">
        <f t="shared" si="46"/>
        <v>0</v>
      </c>
      <c r="M87" s="96"/>
    </row>
    <row r="88" spans="1:13" x14ac:dyDescent="0.25">
      <c r="A88" s="19" t="s">
        <v>456</v>
      </c>
      <c r="B88" s="19" t="s">
        <v>444</v>
      </c>
      <c r="C88" s="64"/>
      <c r="D88" s="64"/>
      <c r="E88" s="64"/>
      <c r="F88" s="64"/>
      <c r="G88" s="64"/>
      <c r="H88" s="64"/>
      <c r="I88" s="64"/>
      <c r="J88" s="64"/>
      <c r="K88" s="64"/>
    </row>
    <row r="89" spans="1:13" ht="30" x14ac:dyDescent="0.25">
      <c r="A89" s="19" t="s">
        <v>457</v>
      </c>
      <c r="B89" s="19" t="s">
        <v>445</v>
      </c>
      <c r="C89" s="64"/>
      <c r="D89" s="64"/>
      <c r="E89" s="64"/>
      <c r="F89" s="64"/>
      <c r="G89" s="64"/>
      <c r="H89" s="64"/>
      <c r="I89" s="64"/>
      <c r="J89" s="64"/>
      <c r="K89" s="64"/>
    </row>
    <row r="90" spans="1:13" ht="30" customHeight="1" x14ac:dyDescent="0.25">
      <c r="A90" s="19" t="s">
        <v>458</v>
      </c>
      <c r="B90" s="19" t="s">
        <v>598</v>
      </c>
      <c r="C90" s="22">
        <f>+C87+C88-C89</f>
        <v>0</v>
      </c>
      <c r="D90" s="22">
        <f t="shared" ref="D90:K90" si="47">+D87+D88-D89</f>
        <v>0</v>
      </c>
      <c r="E90" s="22">
        <f t="shared" si="47"/>
        <v>0</v>
      </c>
      <c r="F90" s="22">
        <f t="shared" si="47"/>
        <v>0</v>
      </c>
      <c r="G90" s="22">
        <f t="shared" si="47"/>
        <v>0</v>
      </c>
      <c r="H90" s="22">
        <f t="shared" si="47"/>
        <v>0</v>
      </c>
      <c r="I90" s="22">
        <f t="shared" si="47"/>
        <v>0</v>
      </c>
      <c r="J90" s="22">
        <f t="shared" si="47"/>
        <v>0</v>
      </c>
      <c r="K90" s="22">
        <f t="shared" si="47"/>
        <v>0</v>
      </c>
      <c r="M90" s="96"/>
    </row>
    <row r="91" spans="1:13" ht="30" x14ac:dyDescent="0.25">
      <c r="A91" s="19" t="s">
        <v>459</v>
      </c>
      <c r="B91" s="19" t="s">
        <v>446</v>
      </c>
      <c r="C91" s="64"/>
      <c r="D91" s="22">
        <f>C94</f>
        <v>0</v>
      </c>
      <c r="E91" s="22">
        <f>IF(E5&gt;0, D94, 0)</f>
        <v>0</v>
      </c>
      <c r="F91" s="22">
        <f>IF(F5&gt;0, E94, 0)</f>
        <v>0</v>
      </c>
      <c r="G91" s="22">
        <f>IF(F5&gt;0, F94, IF(E5&gt;0, E94, D94))</f>
        <v>0</v>
      </c>
      <c r="H91" s="22">
        <f t="shared" ref="H91:K91" si="48">G94</f>
        <v>0</v>
      </c>
      <c r="I91" s="22">
        <f t="shared" si="48"/>
        <v>0</v>
      </c>
      <c r="J91" s="22">
        <f t="shared" si="48"/>
        <v>0</v>
      </c>
      <c r="K91" s="22">
        <f t="shared" si="48"/>
        <v>0</v>
      </c>
    </row>
    <row r="92" spans="1:13" x14ac:dyDescent="0.25">
      <c r="A92" s="19" t="s">
        <v>460</v>
      </c>
      <c r="B92" s="19" t="s">
        <v>447</v>
      </c>
      <c r="C92" s="64"/>
      <c r="D92" s="64"/>
      <c r="E92" s="64"/>
      <c r="F92" s="64"/>
      <c r="G92" s="64"/>
      <c r="H92" s="64"/>
      <c r="I92" s="64"/>
      <c r="J92" s="64"/>
      <c r="K92" s="64"/>
    </row>
    <row r="93" spans="1:13" x14ac:dyDescent="0.25">
      <c r="A93" s="19" t="s">
        <v>461</v>
      </c>
      <c r="B93" s="19" t="s">
        <v>448</v>
      </c>
      <c r="C93" s="64"/>
      <c r="D93" s="64"/>
      <c r="E93" s="64"/>
      <c r="F93" s="64"/>
      <c r="G93" s="64"/>
      <c r="H93" s="64"/>
      <c r="I93" s="64"/>
      <c r="J93" s="64"/>
      <c r="K93" s="64"/>
    </row>
    <row r="94" spans="1:13" ht="30" x14ac:dyDescent="0.25">
      <c r="A94" s="19" t="s">
        <v>462</v>
      </c>
      <c r="B94" s="19" t="s">
        <v>449</v>
      </c>
      <c r="C94" s="22">
        <f>C91+C92</f>
        <v>0</v>
      </c>
      <c r="D94" s="22">
        <f t="shared" ref="D94:K94" si="49">D91+D92</f>
        <v>0</v>
      </c>
      <c r="E94" s="22">
        <f t="shared" si="49"/>
        <v>0</v>
      </c>
      <c r="F94" s="22">
        <f t="shared" si="49"/>
        <v>0</v>
      </c>
      <c r="G94" s="22">
        <f t="shared" si="49"/>
        <v>0</v>
      </c>
      <c r="H94" s="22">
        <f t="shared" si="49"/>
        <v>0</v>
      </c>
      <c r="I94" s="22">
        <f t="shared" si="49"/>
        <v>0</v>
      </c>
      <c r="J94" s="22">
        <f t="shared" si="49"/>
        <v>0</v>
      </c>
      <c r="K94" s="22">
        <f t="shared" si="49"/>
        <v>0</v>
      </c>
    </row>
    <row r="95" spans="1:13" ht="30" x14ac:dyDescent="0.25">
      <c r="A95" s="19" t="s">
        <v>463</v>
      </c>
      <c r="B95" s="19" t="s">
        <v>450</v>
      </c>
      <c r="C95" s="109">
        <f>+C90-C94</f>
        <v>0</v>
      </c>
      <c r="D95" s="109">
        <f t="shared" ref="D95:K95" si="50">+D90-D94</f>
        <v>0</v>
      </c>
      <c r="E95" s="109">
        <f t="shared" si="50"/>
        <v>0</v>
      </c>
      <c r="F95" s="109">
        <f t="shared" si="50"/>
        <v>0</v>
      </c>
      <c r="G95" s="109">
        <f t="shared" si="50"/>
        <v>0</v>
      </c>
      <c r="H95" s="109">
        <f t="shared" si="50"/>
        <v>0</v>
      </c>
      <c r="I95" s="109">
        <f t="shared" si="50"/>
        <v>0</v>
      </c>
      <c r="J95" s="109">
        <f t="shared" si="50"/>
        <v>0</v>
      </c>
      <c r="K95" s="109">
        <f t="shared" si="50"/>
        <v>0</v>
      </c>
      <c r="M95" s="96"/>
    </row>
    <row r="96" spans="1:13" x14ac:dyDescent="0.25">
      <c r="A96" s="7" t="s">
        <v>556</v>
      </c>
      <c r="B96" s="174" t="s">
        <v>186</v>
      </c>
      <c r="C96" s="175"/>
      <c r="D96" s="175"/>
      <c r="E96" s="175"/>
      <c r="F96" s="175"/>
      <c r="G96" s="175"/>
      <c r="H96" s="175"/>
      <c r="I96" s="175"/>
      <c r="J96" s="175"/>
      <c r="K96" s="176"/>
    </row>
    <row r="97" spans="1:13" ht="30" x14ac:dyDescent="0.25">
      <c r="A97" s="19" t="s">
        <v>557</v>
      </c>
      <c r="B97" s="19" t="s">
        <v>597</v>
      </c>
      <c r="C97" s="148"/>
      <c r="D97" s="22">
        <f>C100</f>
        <v>0</v>
      </c>
      <c r="E97" s="22">
        <f>IF(E5&gt;0, D100, 0)</f>
        <v>0</v>
      </c>
      <c r="F97" s="22">
        <f>IF(F5&gt;0, E100, 0)</f>
        <v>0</v>
      </c>
      <c r="G97" s="22">
        <f>IF(F5&gt;0, F100, IF(E5&gt;0, E100, D100))</f>
        <v>0</v>
      </c>
      <c r="H97" s="22">
        <f>G100</f>
        <v>0</v>
      </c>
      <c r="I97" s="22">
        <f t="shared" ref="I97:K97" si="51">H100</f>
        <v>0</v>
      </c>
      <c r="J97" s="22">
        <f t="shared" si="51"/>
        <v>0</v>
      </c>
      <c r="K97" s="22">
        <f t="shared" si="51"/>
        <v>0</v>
      </c>
      <c r="M97" s="96"/>
    </row>
    <row r="98" spans="1:13" x14ac:dyDescent="0.25">
      <c r="A98" s="19" t="s">
        <v>558</v>
      </c>
      <c r="B98" s="19" t="s">
        <v>444</v>
      </c>
      <c r="C98" s="64"/>
      <c r="D98" s="64"/>
      <c r="E98" s="64"/>
      <c r="F98" s="64"/>
      <c r="G98" s="64"/>
      <c r="H98" s="64"/>
      <c r="I98" s="64"/>
      <c r="J98" s="64"/>
      <c r="K98" s="64"/>
    </row>
    <row r="99" spans="1:13" ht="30" x14ac:dyDescent="0.25">
      <c r="A99" s="19" t="s">
        <v>559</v>
      </c>
      <c r="B99" s="19" t="s">
        <v>445</v>
      </c>
      <c r="C99" s="64"/>
      <c r="D99" s="64"/>
      <c r="E99" s="64"/>
      <c r="F99" s="64"/>
      <c r="G99" s="64"/>
      <c r="H99" s="64"/>
      <c r="I99" s="64"/>
      <c r="J99" s="64"/>
      <c r="K99" s="64"/>
    </row>
    <row r="100" spans="1:13" ht="30" x14ac:dyDescent="0.25">
      <c r="A100" s="19" t="s">
        <v>560</v>
      </c>
      <c r="B100" s="19" t="s">
        <v>598</v>
      </c>
      <c r="C100" s="22">
        <f>+C97+C98-C99</f>
        <v>0</v>
      </c>
      <c r="D100" s="22">
        <f t="shared" ref="D100:K100" si="52">+D97+D98-D99</f>
        <v>0</v>
      </c>
      <c r="E100" s="22">
        <f t="shared" si="52"/>
        <v>0</v>
      </c>
      <c r="F100" s="22">
        <f t="shared" si="52"/>
        <v>0</v>
      </c>
      <c r="G100" s="22">
        <f t="shared" si="52"/>
        <v>0</v>
      </c>
      <c r="H100" s="22">
        <f t="shared" si="52"/>
        <v>0</v>
      </c>
      <c r="I100" s="22">
        <f t="shared" si="52"/>
        <v>0</v>
      </c>
      <c r="J100" s="22">
        <f t="shared" si="52"/>
        <v>0</v>
      </c>
      <c r="K100" s="22">
        <f t="shared" si="52"/>
        <v>0</v>
      </c>
      <c r="M100" s="96"/>
    </row>
    <row r="101" spans="1:13" ht="30" x14ac:dyDescent="0.25">
      <c r="A101" s="19" t="s">
        <v>561</v>
      </c>
      <c r="B101" s="19" t="s">
        <v>446</v>
      </c>
      <c r="C101" s="64"/>
      <c r="D101" s="22">
        <f>C104</f>
        <v>0</v>
      </c>
      <c r="E101" s="22">
        <f>IF(E5&gt;0, D104, 0)</f>
        <v>0</v>
      </c>
      <c r="F101" s="22">
        <f>IF(F5&gt;0, E104, 0)</f>
        <v>0</v>
      </c>
      <c r="G101" s="22">
        <f>IF(F5&gt;0, F104, IF(E5&gt;0, E104, D104))</f>
        <v>0</v>
      </c>
      <c r="H101" s="22">
        <f t="shared" ref="H101:K101" si="53">G104</f>
        <v>0</v>
      </c>
      <c r="I101" s="22">
        <f t="shared" si="53"/>
        <v>0</v>
      </c>
      <c r="J101" s="22">
        <f t="shared" si="53"/>
        <v>0</v>
      </c>
      <c r="K101" s="22">
        <f t="shared" si="53"/>
        <v>0</v>
      </c>
    </row>
    <row r="102" spans="1:13" x14ac:dyDescent="0.25">
      <c r="A102" s="19" t="s">
        <v>562</v>
      </c>
      <c r="B102" s="19" t="s">
        <v>447</v>
      </c>
      <c r="C102" s="64"/>
      <c r="D102" s="64"/>
      <c r="E102" s="64"/>
      <c r="F102" s="64"/>
      <c r="G102" s="64"/>
      <c r="H102" s="64"/>
      <c r="I102" s="64"/>
      <c r="J102" s="64"/>
      <c r="K102" s="64"/>
    </row>
    <row r="103" spans="1:13" x14ac:dyDescent="0.25">
      <c r="A103" s="19" t="s">
        <v>563</v>
      </c>
      <c r="B103" s="19" t="s">
        <v>448</v>
      </c>
      <c r="C103" s="64"/>
      <c r="D103" s="64"/>
      <c r="E103" s="64"/>
      <c r="F103" s="64"/>
      <c r="G103" s="64"/>
      <c r="H103" s="64"/>
      <c r="I103" s="64"/>
      <c r="J103" s="64"/>
      <c r="K103" s="64"/>
    </row>
    <row r="104" spans="1:13" ht="30" x14ac:dyDescent="0.25">
      <c r="A104" s="19" t="s">
        <v>564</v>
      </c>
      <c r="B104" s="19" t="s">
        <v>449</v>
      </c>
      <c r="C104" s="22">
        <f>C101+C102</f>
        <v>0</v>
      </c>
      <c r="D104" s="22">
        <f t="shared" ref="D104:K104" si="54">D101+D102</f>
        <v>0</v>
      </c>
      <c r="E104" s="22">
        <f t="shared" si="54"/>
        <v>0</v>
      </c>
      <c r="F104" s="22">
        <f t="shared" si="54"/>
        <v>0</v>
      </c>
      <c r="G104" s="22">
        <f t="shared" si="54"/>
        <v>0</v>
      </c>
      <c r="H104" s="22">
        <f t="shared" si="54"/>
        <v>0</v>
      </c>
      <c r="I104" s="22">
        <f t="shared" si="54"/>
        <v>0</v>
      </c>
      <c r="J104" s="22">
        <f t="shared" si="54"/>
        <v>0</v>
      </c>
      <c r="K104" s="22">
        <f t="shared" si="54"/>
        <v>0</v>
      </c>
    </row>
    <row r="105" spans="1:13" ht="30" x14ac:dyDescent="0.25">
      <c r="A105" s="19" t="s">
        <v>565</v>
      </c>
      <c r="B105" s="19" t="s">
        <v>450</v>
      </c>
      <c r="C105" s="109">
        <f>+C100-C104</f>
        <v>0</v>
      </c>
      <c r="D105" s="109">
        <f t="shared" ref="D105:K105" si="55">+D100-D104</f>
        <v>0</v>
      </c>
      <c r="E105" s="109">
        <f t="shared" si="55"/>
        <v>0</v>
      </c>
      <c r="F105" s="109">
        <f t="shared" si="55"/>
        <v>0</v>
      </c>
      <c r="G105" s="109">
        <f t="shared" si="55"/>
        <v>0</v>
      </c>
      <c r="H105" s="109">
        <f t="shared" si="55"/>
        <v>0</v>
      </c>
      <c r="I105" s="109">
        <f t="shared" si="55"/>
        <v>0</v>
      </c>
      <c r="J105" s="109">
        <f t="shared" si="55"/>
        <v>0</v>
      </c>
      <c r="K105" s="109">
        <f t="shared" si="55"/>
        <v>0</v>
      </c>
      <c r="M105" s="96"/>
    </row>
    <row r="106" spans="1:13" x14ac:dyDescent="0.25">
      <c r="A106" s="7" t="s">
        <v>566</v>
      </c>
      <c r="B106" s="174" t="s">
        <v>133</v>
      </c>
      <c r="C106" s="175"/>
      <c r="D106" s="175"/>
      <c r="E106" s="175"/>
      <c r="F106" s="175"/>
      <c r="G106" s="175"/>
      <c r="H106" s="175"/>
      <c r="I106" s="175"/>
      <c r="J106" s="175"/>
      <c r="K106" s="176"/>
    </row>
    <row r="107" spans="1:13" ht="30" x14ac:dyDescent="0.25">
      <c r="A107" s="19" t="s">
        <v>567</v>
      </c>
      <c r="B107" s="19" t="s">
        <v>597</v>
      </c>
      <c r="C107" s="148"/>
      <c r="D107" s="22">
        <f>C110</f>
        <v>0</v>
      </c>
      <c r="E107" s="22">
        <f>IF(E5&gt;0, D110, 0)</f>
        <v>0</v>
      </c>
      <c r="F107" s="22">
        <f>IF(F5&gt;0, E110, 0)</f>
        <v>0</v>
      </c>
      <c r="G107" s="22">
        <f>IF(F5&gt;0, F110, IF(E5&gt;0, E110, D110))</f>
        <v>0</v>
      </c>
      <c r="H107" s="22">
        <f>G110</f>
        <v>0</v>
      </c>
      <c r="I107" s="22">
        <f t="shared" ref="I107:K107" si="56">H110</f>
        <v>0</v>
      </c>
      <c r="J107" s="22">
        <f t="shared" si="56"/>
        <v>0</v>
      </c>
      <c r="K107" s="22">
        <f t="shared" si="56"/>
        <v>0</v>
      </c>
      <c r="M107" s="96"/>
    </row>
    <row r="108" spans="1:13" x14ac:dyDescent="0.25">
      <c r="A108" s="19" t="s">
        <v>568</v>
      </c>
      <c r="B108" s="19" t="s">
        <v>444</v>
      </c>
      <c r="C108" s="64"/>
      <c r="D108" s="64"/>
      <c r="E108" s="64"/>
      <c r="F108" s="64"/>
      <c r="G108" s="64"/>
      <c r="H108" s="64"/>
      <c r="I108" s="64"/>
      <c r="J108" s="64"/>
      <c r="K108" s="64"/>
    </row>
    <row r="109" spans="1:13" ht="30" x14ac:dyDescent="0.25">
      <c r="A109" s="19" t="s">
        <v>569</v>
      </c>
      <c r="B109" s="19" t="s">
        <v>445</v>
      </c>
      <c r="C109" s="64"/>
      <c r="D109" s="64"/>
      <c r="E109" s="64"/>
      <c r="F109" s="64"/>
      <c r="G109" s="64"/>
      <c r="H109" s="64"/>
      <c r="I109" s="64"/>
      <c r="J109" s="64"/>
      <c r="K109" s="64"/>
    </row>
    <row r="110" spans="1:13" ht="30" x14ac:dyDescent="0.25">
      <c r="A110" s="19" t="s">
        <v>570</v>
      </c>
      <c r="B110" s="19" t="s">
        <v>598</v>
      </c>
      <c r="C110" s="22">
        <f>+C107+C108-C109</f>
        <v>0</v>
      </c>
      <c r="D110" s="22">
        <f t="shared" ref="D110:K110" si="57">+D107+D108-D109</f>
        <v>0</v>
      </c>
      <c r="E110" s="22">
        <f t="shared" si="57"/>
        <v>0</v>
      </c>
      <c r="F110" s="22">
        <f t="shared" si="57"/>
        <v>0</v>
      </c>
      <c r="G110" s="22">
        <f t="shared" si="57"/>
        <v>0</v>
      </c>
      <c r="H110" s="22">
        <f t="shared" si="57"/>
        <v>0</v>
      </c>
      <c r="I110" s="22">
        <f t="shared" si="57"/>
        <v>0</v>
      </c>
      <c r="J110" s="22">
        <f t="shared" si="57"/>
        <v>0</v>
      </c>
      <c r="K110" s="22">
        <f t="shared" si="57"/>
        <v>0</v>
      </c>
      <c r="M110" s="96"/>
    </row>
    <row r="111" spans="1:13" ht="30" x14ac:dyDescent="0.25">
      <c r="A111" s="19" t="s">
        <v>571</v>
      </c>
      <c r="B111" s="19" t="s">
        <v>446</v>
      </c>
      <c r="C111" s="64"/>
      <c r="D111" s="22">
        <f>C114</f>
        <v>0</v>
      </c>
      <c r="E111" s="22">
        <f>IF(E5&gt;0, D114, 0)</f>
        <v>0</v>
      </c>
      <c r="F111" s="22">
        <f>IF(F5&gt;0, E114, 0)</f>
        <v>0</v>
      </c>
      <c r="G111" s="22">
        <f>IF(F5&gt;0, F114, IF(E5&gt;0, E114, D114))</f>
        <v>0</v>
      </c>
      <c r="H111" s="22">
        <f t="shared" ref="H111:K111" si="58">G114</f>
        <v>0</v>
      </c>
      <c r="I111" s="22">
        <f t="shared" si="58"/>
        <v>0</v>
      </c>
      <c r="J111" s="22">
        <f t="shared" si="58"/>
        <v>0</v>
      </c>
      <c r="K111" s="22">
        <f t="shared" si="58"/>
        <v>0</v>
      </c>
    </row>
    <row r="112" spans="1:13" x14ac:dyDescent="0.25">
      <c r="A112" s="19" t="s">
        <v>572</v>
      </c>
      <c r="B112" s="19" t="s">
        <v>447</v>
      </c>
      <c r="C112" s="64"/>
      <c r="D112" s="64"/>
      <c r="E112" s="64"/>
      <c r="F112" s="64"/>
      <c r="G112" s="64"/>
      <c r="H112" s="64"/>
      <c r="I112" s="64"/>
      <c r="J112" s="64"/>
      <c r="K112" s="64"/>
    </row>
    <row r="113" spans="1:13" x14ac:dyDescent="0.25">
      <c r="A113" s="19" t="s">
        <v>573</v>
      </c>
      <c r="B113" s="19" t="s">
        <v>448</v>
      </c>
      <c r="C113" s="64"/>
      <c r="D113" s="64"/>
      <c r="E113" s="64"/>
      <c r="F113" s="64"/>
      <c r="G113" s="64"/>
      <c r="H113" s="64"/>
      <c r="I113" s="64"/>
      <c r="J113" s="64"/>
      <c r="K113" s="64"/>
    </row>
    <row r="114" spans="1:13" ht="30" x14ac:dyDescent="0.25">
      <c r="A114" s="19" t="s">
        <v>574</v>
      </c>
      <c r="B114" s="19" t="s">
        <v>449</v>
      </c>
      <c r="C114" s="22">
        <f>C111+C112</f>
        <v>0</v>
      </c>
      <c r="D114" s="22">
        <f t="shared" ref="D114:K114" si="59">D111+D112</f>
        <v>0</v>
      </c>
      <c r="E114" s="22">
        <f t="shared" si="59"/>
        <v>0</v>
      </c>
      <c r="F114" s="22">
        <f t="shared" si="59"/>
        <v>0</v>
      </c>
      <c r="G114" s="22">
        <f t="shared" si="59"/>
        <v>0</v>
      </c>
      <c r="H114" s="22">
        <f t="shared" si="59"/>
        <v>0</v>
      </c>
      <c r="I114" s="22">
        <f t="shared" si="59"/>
        <v>0</v>
      </c>
      <c r="J114" s="22">
        <f t="shared" si="59"/>
        <v>0</v>
      </c>
      <c r="K114" s="22">
        <f t="shared" si="59"/>
        <v>0</v>
      </c>
    </row>
    <row r="115" spans="1:13" ht="30" x14ac:dyDescent="0.25">
      <c r="A115" s="19" t="s">
        <v>575</v>
      </c>
      <c r="B115" s="19" t="s">
        <v>450</v>
      </c>
      <c r="C115" s="109">
        <f>+C110-C114</f>
        <v>0</v>
      </c>
      <c r="D115" s="109">
        <f t="shared" ref="D115:K115" si="60">+D110-D114</f>
        <v>0</v>
      </c>
      <c r="E115" s="109">
        <f t="shared" si="60"/>
        <v>0</v>
      </c>
      <c r="F115" s="109">
        <f t="shared" si="60"/>
        <v>0</v>
      </c>
      <c r="G115" s="109">
        <f t="shared" si="60"/>
        <v>0</v>
      </c>
      <c r="H115" s="109">
        <f t="shared" si="60"/>
        <v>0</v>
      </c>
      <c r="I115" s="109">
        <f t="shared" si="60"/>
        <v>0</v>
      </c>
      <c r="J115" s="109">
        <f t="shared" si="60"/>
        <v>0</v>
      </c>
      <c r="K115" s="109">
        <f t="shared" si="60"/>
        <v>0</v>
      </c>
      <c r="M115" s="96"/>
    </row>
    <row r="116" spans="1:13" x14ac:dyDescent="0.25">
      <c r="A116" s="7" t="s">
        <v>576</v>
      </c>
      <c r="B116" s="174" t="s">
        <v>577</v>
      </c>
      <c r="C116" s="175"/>
      <c r="D116" s="175"/>
      <c r="E116" s="175"/>
      <c r="F116" s="175"/>
      <c r="G116" s="175"/>
      <c r="H116" s="175"/>
      <c r="I116" s="175"/>
      <c r="J116" s="175"/>
      <c r="K116" s="176"/>
    </row>
    <row r="117" spans="1:13" ht="30" x14ac:dyDescent="0.25">
      <c r="A117" s="19" t="s">
        <v>578</v>
      </c>
      <c r="B117" s="19" t="s">
        <v>597</v>
      </c>
      <c r="C117" s="148"/>
      <c r="D117" s="22">
        <f>C120</f>
        <v>0</v>
      </c>
      <c r="E117" s="22">
        <f>IF(E5&gt;0, D120, 0)</f>
        <v>0</v>
      </c>
      <c r="F117" s="22">
        <f>IF(F5&gt;0, E120, 0)</f>
        <v>0</v>
      </c>
      <c r="G117" s="22">
        <f>IF(F5&gt;0, F120, IF(E5&gt;0, E120, D120))</f>
        <v>0</v>
      </c>
      <c r="H117" s="22">
        <f>G120</f>
        <v>0</v>
      </c>
      <c r="I117" s="22">
        <f t="shared" ref="I117:K117" si="61">H120</f>
        <v>0</v>
      </c>
      <c r="J117" s="22">
        <f t="shared" si="61"/>
        <v>0</v>
      </c>
      <c r="K117" s="22">
        <f t="shared" si="61"/>
        <v>0</v>
      </c>
      <c r="M117" s="96"/>
    </row>
    <row r="118" spans="1:13" x14ac:dyDescent="0.25">
      <c r="A118" s="19" t="s">
        <v>579</v>
      </c>
      <c r="B118" s="19" t="s">
        <v>444</v>
      </c>
      <c r="C118" s="64"/>
      <c r="D118" s="64"/>
      <c r="E118" s="64"/>
      <c r="F118" s="64"/>
      <c r="G118" s="64"/>
      <c r="H118" s="64"/>
      <c r="I118" s="64"/>
      <c r="J118" s="64"/>
      <c r="K118" s="64"/>
    </row>
    <row r="119" spans="1:13" ht="30" x14ac:dyDescent="0.25">
      <c r="A119" s="19" t="s">
        <v>580</v>
      </c>
      <c r="B119" s="19" t="s">
        <v>445</v>
      </c>
      <c r="C119" s="64"/>
      <c r="D119" s="64"/>
      <c r="E119" s="64"/>
      <c r="F119" s="64"/>
      <c r="G119" s="64"/>
      <c r="H119" s="64"/>
      <c r="I119" s="64"/>
      <c r="J119" s="64"/>
      <c r="K119" s="64"/>
    </row>
    <row r="120" spans="1:13" ht="30" x14ac:dyDescent="0.25">
      <c r="A120" s="19" t="s">
        <v>581</v>
      </c>
      <c r="B120" s="19" t="s">
        <v>598</v>
      </c>
      <c r="C120" s="22">
        <f>+C117+C118-C119</f>
        <v>0</v>
      </c>
      <c r="D120" s="22">
        <f t="shared" ref="D120:K120" si="62">+D117+D118-D119</f>
        <v>0</v>
      </c>
      <c r="E120" s="22">
        <f t="shared" si="62"/>
        <v>0</v>
      </c>
      <c r="F120" s="22">
        <f t="shared" si="62"/>
        <v>0</v>
      </c>
      <c r="G120" s="22">
        <f t="shared" si="62"/>
        <v>0</v>
      </c>
      <c r="H120" s="22">
        <f t="shared" si="62"/>
        <v>0</v>
      </c>
      <c r="I120" s="22">
        <f t="shared" si="62"/>
        <v>0</v>
      </c>
      <c r="J120" s="22">
        <f t="shared" si="62"/>
        <v>0</v>
      </c>
      <c r="K120" s="22">
        <f t="shared" si="62"/>
        <v>0</v>
      </c>
      <c r="M120" s="96"/>
    </row>
    <row r="121" spans="1:13" ht="30" x14ac:dyDescent="0.25">
      <c r="A121" s="19" t="s">
        <v>582</v>
      </c>
      <c r="B121" s="19" t="s">
        <v>446</v>
      </c>
      <c r="C121" s="64"/>
      <c r="D121" s="22">
        <f>C124</f>
        <v>0</v>
      </c>
      <c r="E121" s="22">
        <f>IF(E5&gt;0, D124, 0)</f>
        <v>0</v>
      </c>
      <c r="F121" s="22">
        <f>IF(F5&gt;0, E124, 0)</f>
        <v>0</v>
      </c>
      <c r="G121" s="22">
        <f>IF(F5&gt;0, F124, IF(E5&gt;0, E124, D124))</f>
        <v>0</v>
      </c>
      <c r="H121" s="22">
        <f t="shared" ref="H121:K121" si="63">G124</f>
        <v>0</v>
      </c>
      <c r="I121" s="22">
        <f t="shared" si="63"/>
        <v>0</v>
      </c>
      <c r="J121" s="22">
        <f t="shared" si="63"/>
        <v>0</v>
      </c>
      <c r="K121" s="22">
        <f t="shared" si="63"/>
        <v>0</v>
      </c>
    </row>
    <row r="122" spans="1:13" x14ac:dyDescent="0.25">
      <c r="A122" s="19" t="s">
        <v>583</v>
      </c>
      <c r="B122" s="19" t="s">
        <v>447</v>
      </c>
      <c r="C122" s="64"/>
      <c r="D122" s="64"/>
      <c r="E122" s="64"/>
      <c r="F122" s="64"/>
      <c r="G122" s="64"/>
      <c r="H122" s="64"/>
      <c r="I122" s="64"/>
      <c r="J122" s="64"/>
      <c r="K122" s="64"/>
    </row>
    <row r="123" spans="1:13" x14ac:dyDescent="0.25">
      <c r="A123" s="19" t="s">
        <v>584</v>
      </c>
      <c r="B123" s="19" t="s">
        <v>448</v>
      </c>
      <c r="C123" s="64"/>
      <c r="D123" s="64"/>
      <c r="E123" s="64"/>
      <c r="F123" s="64"/>
      <c r="G123" s="64"/>
      <c r="H123" s="64"/>
      <c r="I123" s="64"/>
      <c r="J123" s="64"/>
      <c r="K123" s="64"/>
    </row>
    <row r="124" spans="1:13" ht="30" x14ac:dyDescent="0.25">
      <c r="A124" s="19" t="s">
        <v>585</v>
      </c>
      <c r="B124" s="19" t="s">
        <v>449</v>
      </c>
      <c r="C124" s="22">
        <f>C121+C122</f>
        <v>0</v>
      </c>
      <c r="D124" s="22">
        <f t="shared" ref="D124:K124" si="64">D121+D122</f>
        <v>0</v>
      </c>
      <c r="E124" s="22">
        <f t="shared" si="64"/>
        <v>0</v>
      </c>
      <c r="F124" s="22">
        <f t="shared" si="64"/>
        <v>0</v>
      </c>
      <c r="G124" s="22">
        <f t="shared" si="64"/>
        <v>0</v>
      </c>
      <c r="H124" s="22">
        <f t="shared" si="64"/>
        <v>0</v>
      </c>
      <c r="I124" s="22">
        <f t="shared" si="64"/>
        <v>0</v>
      </c>
      <c r="J124" s="22">
        <f t="shared" si="64"/>
        <v>0</v>
      </c>
      <c r="K124" s="22">
        <f t="shared" si="64"/>
        <v>0</v>
      </c>
    </row>
    <row r="125" spans="1:13" ht="30.75" thickBot="1" x14ac:dyDescent="0.3">
      <c r="A125" s="123" t="s">
        <v>586</v>
      </c>
      <c r="B125" s="123" t="s">
        <v>450</v>
      </c>
      <c r="C125" s="124">
        <f>+C120-C124</f>
        <v>0</v>
      </c>
      <c r="D125" s="124">
        <f t="shared" ref="D125:K125" si="65">+D120-D124</f>
        <v>0</v>
      </c>
      <c r="E125" s="124">
        <f t="shared" si="65"/>
        <v>0</v>
      </c>
      <c r="F125" s="124">
        <f t="shared" si="65"/>
        <v>0</v>
      </c>
      <c r="G125" s="124">
        <f t="shared" si="65"/>
        <v>0</v>
      </c>
      <c r="H125" s="124">
        <f t="shared" si="65"/>
        <v>0</v>
      </c>
      <c r="I125" s="124">
        <f t="shared" si="65"/>
        <v>0</v>
      </c>
      <c r="J125" s="124">
        <f t="shared" si="65"/>
        <v>0</v>
      </c>
      <c r="K125" s="124">
        <f t="shared" si="65"/>
        <v>0</v>
      </c>
      <c r="M125" s="96"/>
    </row>
    <row r="126" spans="1:13" x14ac:dyDescent="0.25">
      <c r="A126" s="125" t="s">
        <v>127</v>
      </c>
      <c r="B126" s="184" t="s">
        <v>587</v>
      </c>
      <c r="C126" s="185"/>
      <c r="D126" s="185"/>
      <c r="E126" s="185"/>
      <c r="F126" s="185"/>
      <c r="G126" s="185"/>
      <c r="H126" s="185"/>
      <c r="I126" s="185"/>
      <c r="J126" s="185"/>
      <c r="K126" s="186"/>
    </row>
    <row r="127" spans="1:13" ht="30" x14ac:dyDescent="0.25">
      <c r="A127" s="126" t="s">
        <v>588</v>
      </c>
      <c r="B127" s="19" t="s">
        <v>597</v>
      </c>
      <c r="C127" s="22">
        <f>C82+C87+C72+C97+C107+C117</f>
        <v>0</v>
      </c>
      <c r="D127" s="22">
        <f t="shared" ref="D127:K127" si="66">D82+D87+D72+D97+D107+D117</f>
        <v>0</v>
      </c>
      <c r="E127" s="22">
        <f t="shared" si="66"/>
        <v>0</v>
      </c>
      <c r="F127" s="22">
        <f t="shared" si="66"/>
        <v>0</v>
      </c>
      <c r="G127" s="22">
        <f t="shared" si="66"/>
        <v>0</v>
      </c>
      <c r="H127" s="22">
        <f t="shared" si="66"/>
        <v>0</v>
      </c>
      <c r="I127" s="22">
        <f t="shared" si="66"/>
        <v>0</v>
      </c>
      <c r="J127" s="22">
        <f t="shared" si="66"/>
        <v>0</v>
      </c>
      <c r="K127" s="127">
        <f t="shared" si="66"/>
        <v>0</v>
      </c>
      <c r="M127" s="96"/>
    </row>
    <row r="128" spans="1:13" x14ac:dyDescent="0.25">
      <c r="A128" s="126" t="s">
        <v>589</v>
      </c>
      <c r="B128" s="19" t="s">
        <v>444</v>
      </c>
      <c r="C128" s="22">
        <f>C83+C88+C73+C98+C108+C118</f>
        <v>0</v>
      </c>
      <c r="D128" s="22">
        <f t="shared" ref="D128:K128" si="67">D83+D88+D73+D98+D108+D118</f>
        <v>0</v>
      </c>
      <c r="E128" s="22">
        <f t="shared" si="67"/>
        <v>0</v>
      </c>
      <c r="F128" s="22">
        <f t="shared" si="67"/>
        <v>0</v>
      </c>
      <c r="G128" s="22">
        <f t="shared" si="67"/>
        <v>0</v>
      </c>
      <c r="H128" s="22">
        <f t="shared" si="67"/>
        <v>0</v>
      </c>
      <c r="I128" s="22">
        <f t="shared" si="67"/>
        <v>0</v>
      </c>
      <c r="J128" s="22">
        <f t="shared" si="67"/>
        <v>0</v>
      </c>
      <c r="K128" s="127">
        <f t="shared" si="67"/>
        <v>0</v>
      </c>
    </row>
    <row r="129" spans="1:13" ht="30" x14ac:dyDescent="0.25">
      <c r="A129" s="126" t="s">
        <v>590</v>
      </c>
      <c r="B129" s="19" t="s">
        <v>445</v>
      </c>
      <c r="C129" s="22">
        <f>C84+C89+C74+C99+C109+C119</f>
        <v>0</v>
      </c>
      <c r="D129" s="22">
        <f t="shared" ref="D129:K129" si="68">D84+D89+D74+D99+D109+D119</f>
        <v>0</v>
      </c>
      <c r="E129" s="22">
        <f t="shared" si="68"/>
        <v>0</v>
      </c>
      <c r="F129" s="22">
        <f t="shared" si="68"/>
        <v>0</v>
      </c>
      <c r="G129" s="22">
        <f t="shared" si="68"/>
        <v>0</v>
      </c>
      <c r="H129" s="22">
        <f t="shared" si="68"/>
        <v>0</v>
      </c>
      <c r="I129" s="22">
        <f t="shared" si="68"/>
        <v>0</v>
      </c>
      <c r="J129" s="22">
        <f t="shared" si="68"/>
        <v>0</v>
      </c>
      <c r="K129" s="127">
        <f t="shared" si="68"/>
        <v>0</v>
      </c>
    </row>
    <row r="130" spans="1:13" ht="30" x14ac:dyDescent="0.25">
      <c r="A130" s="126" t="s">
        <v>591</v>
      </c>
      <c r="B130" s="19" t="s">
        <v>598</v>
      </c>
      <c r="C130" s="22">
        <f>C90+C75+C100+C110+C120</f>
        <v>0</v>
      </c>
      <c r="D130" s="22">
        <f t="shared" ref="D130:K130" si="69">D90+D75+D100+D110+D120</f>
        <v>0</v>
      </c>
      <c r="E130" s="22">
        <f t="shared" si="69"/>
        <v>0</v>
      </c>
      <c r="F130" s="22">
        <f t="shared" si="69"/>
        <v>0</v>
      </c>
      <c r="G130" s="22">
        <f t="shared" si="69"/>
        <v>0</v>
      </c>
      <c r="H130" s="22">
        <f t="shared" si="69"/>
        <v>0</v>
      </c>
      <c r="I130" s="22">
        <f t="shared" si="69"/>
        <v>0</v>
      </c>
      <c r="J130" s="22">
        <f t="shared" si="69"/>
        <v>0</v>
      </c>
      <c r="K130" s="127">
        <f t="shared" si="69"/>
        <v>0</v>
      </c>
      <c r="M130" s="96"/>
    </row>
    <row r="131" spans="1:13" ht="30" x14ac:dyDescent="0.25">
      <c r="A131" s="126" t="s">
        <v>592</v>
      </c>
      <c r="B131" s="19" t="s">
        <v>446</v>
      </c>
      <c r="C131" s="22">
        <f>C91+C76+C101+C111+C121</f>
        <v>0</v>
      </c>
      <c r="D131" s="22">
        <f t="shared" ref="D131:K131" si="70">D91+D76+D101+D111+D121</f>
        <v>0</v>
      </c>
      <c r="E131" s="22">
        <f t="shared" si="70"/>
        <v>0</v>
      </c>
      <c r="F131" s="22">
        <f t="shared" si="70"/>
        <v>0</v>
      </c>
      <c r="G131" s="22">
        <f t="shared" si="70"/>
        <v>0</v>
      </c>
      <c r="H131" s="22">
        <f t="shared" si="70"/>
        <v>0</v>
      </c>
      <c r="I131" s="22">
        <f t="shared" si="70"/>
        <v>0</v>
      </c>
      <c r="J131" s="22">
        <f t="shared" si="70"/>
        <v>0</v>
      </c>
      <c r="K131" s="127">
        <f t="shared" si="70"/>
        <v>0</v>
      </c>
    </row>
    <row r="132" spans="1:13" x14ac:dyDescent="0.25">
      <c r="A132" s="126" t="s">
        <v>593</v>
      </c>
      <c r="B132" s="19" t="s">
        <v>447</v>
      </c>
      <c r="C132" s="22">
        <f>C92+C77+C102+C112+C122</f>
        <v>0</v>
      </c>
      <c r="D132" s="22">
        <f t="shared" ref="D132:K132" si="71">D92+D77+D102+D112+D122</f>
        <v>0</v>
      </c>
      <c r="E132" s="22">
        <f t="shared" si="71"/>
        <v>0</v>
      </c>
      <c r="F132" s="22">
        <f t="shared" si="71"/>
        <v>0</v>
      </c>
      <c r="G132" s="22">
        <f t="shared" si="71"/>
        <v>0</v>
      </c>
      <c r="H132" s="22">
        <f t="shared" si="71"/>
        <v>0</v>
      </c>
      <c r="I132" s="22">
        <f t="shared" si="71"/>
        <v>0</v>
      </c>
      <c r="J132" s="22">
        <f t="shared" si="71"/>
        <v>0</v>
      </c>
      <c r="K132" s="127">
        <f t="shared" si="71"/>
        <v>0</v>
      </c>
    </row>
    <row r="133" spans="1:13" x14ac:dyDescent="0.25">
      <c r="A133" s="126" t="s">
        <v>594</v>
      </c>
      <c r="B133" s="19" t="s">
        <v>448</v>
      </c>
      <c r="C133" s="22">
        <f>C93+C78+C103+C113+C123</f>
        <v>0</v>
      </c>
      <c r="D133" s="22">
        <f t="shared" ref="D133:K133" si="72">D93+D78+D103+D113+D123</f>
        <v>0</v>
      </c>
      <c r="E133" s="22">
        <f t="shared" si="72"/>
        <v>0</v>
      </c>
      <c r="F133" s="22">
        <f t="shared" si="72"/>
        <v>0</v>
      </c>
      <c r="G133" s="22">
        <f t="shared" si="72"/>
        <v>0</v>
      </c>
      <c r="H133" s="22">
        <f t="shared" si="72"/>
        <v>0</v>
      </c>
      <c r="I133" s="22">
        <f t="shared" si="72"/>
        <v>0</v>
      </c>
      <c r="J133" s="22">
        <f t="shared" si="72"/>
        <v>0</v>
      </c>
      <c r="K133" s="127">
        <f t="shared" si="72"/>
        <v>0</v>
      </c>
    </row>
    <row r="134" spans="1:13" ht="30" x14ac:dyDescent="0.25">
      <c r="A134" s="126" t="s">
        <v>595</v>
      </c>
      <c r="B134" s="19" t="s">
        <v>449</v>
      </c>
      <c r="C134" s="22">
        <f>C94+C79+C104+C114+C124</f>
        <v>0</v>
      </c>
      <c r="D134" s="22">
        <f t="shared" ref="D134:K134" si="73">D94+D79+D104+D114+D124</f>
        <v>0</v>
      </c>
      <c r="E134" s="22">
        <f t="shared" si="73"/>
        <v>0</v>
      </c>
      <c r="F134" s="22">
        <f t="shared" si="73"/>
        <v>0</v>
      </c>
      <c r="G134" s="22">
        <f t="shared" si="73"/>
        <v>0</v>
      </c>
      <c r="H134" s="22">
        <f t="shared" si="73"/>
        <v>0</v>
      </c>
      <c r="I134" s="22">
        <f t="shared" si="73"/>
        <v>0</v>
      </c>
      <c r="J134" s="22">
        <f t="shared" si="73"/>
        <v>0</v>
      </c>
      <c r="K134" s="127">
        <f t="shared" si="73"/>
        <v>0</v>
      </c>
    </row>
    <row r="135" spans="1:13" ht="30.75" thickBot="1" x14ac:dyDescent="0.3">
      <c r="A135" s="128" t="s">
        <v>596</v>
      </c>
      <c r="B135" s="129" t="s">
        <v>450</v>
      </c>
      <c r="C135" s="130">
        <f>C85+C95+C80+C105+C115+C125</f>
        <v>0</v>
      </c>
      <c r="D135" s="130">
        <f t="shared" ref="D135:K135" si="74">D85+D95+D80+D105+D115+D125</f>
        <v>0</v>
      </c>
      <c r="E135" s="130">
        <f t="shared" si="74"/>
        <v>0</v>
      </c>
      <c r="F135" s="130">
        <f t="shared" si="74"/>
        <v>0</v>
      </c>
      <c r="G135" s="130">
        <f t="shared" si="74"/>
        <v>0</v>
      </c>
      <c r="H135" s="130">
        <f t="shared" si="74"/>
        <v>0</v>
      </c>
      <c r="I135" s="130">
        <f t="shared" si="74"/>
        <v>0</v>
      </c>
      <c r="J135" s="130">
        <f t="shared" si="74"/>
        <v>0</v>
      </c>
      <c r="K135" s="131">
        <f t="shared" si="74"/>
        <v>0</v>
      </c>
      <c r="M135" s="96"/>
    </row>
    <row r="137" spans="1:13" x14ac:dyDescent="0.25">
      <c r="A137" s="11" t="s">
        <v>660</v>
      </c>
    </row>
  </sheetData>
  <sheetProtection sheet="1" objects="1" scenarios="1"/>
  <mergeCells count="22">
    <mergeCell ref="B126:K126"/>
    <mergeCell ref="B71:K71"/>
    <mergeCell ref="B96:K96"/>
    <mergeCell ref="B106:K106"/>
    <mergeCell ref="B116:K116"/>
    <mergeCell ref="A3:A5"/>
    <mergeCell ref="B3:B5"/>
    <mergeCell ref="G3:K3"/>
    <mergeCell ref="D3:F3"/>
    <mergeCell ref="C3:C5"/>
    <mergeCell ref="B37:K37"/>
    <mergeCell ref="B41:K41"/>
    <mergeCell ref="B81:K81"/>
    <mergeCell ref="B86:K86"/>
    <mergeCell ref="B1:K1"/>
    <mergeCell ref="B70:K70"/>
    <mergeCell ref="B29:K29"/>
    <mergeCell ref="B8:K8"/>
    <mergeCell ref="B13:K13"/>
    <mergeCell ref="B18:K18"/>
    <mergeCell ref="B23:K23"/>
    <mergeCell ref="B33:K33"/>
  </mergeCells>
  <printOptions horizontalCentered="1"/>
  <pageMargins left="0.39370078740157483" right="0.39370078740157483" top="1.1811023622047245" bottom="0.78740157480314965" header="0.31496062992125984" footer="0.31496062992125984"/>
  <pageSetup paperSize="9" scale="99" fitToHeight="0" orientation="landscape" blackAndWhite="1" r:id="rId1"/>
  <headerFooter>
    <oddFooter>&amp;C&amp;A - &amp;P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5"/>
  <sheetViews>
    <sheetView zoomScaleNormal="100" workbookViewId="0"/>
  </sheetViews>
  <sheetFormatPr defaultRowHeight="15" x14ac:dyDescent="0.25"/>
  <cols>
    <col min="1" max="1" width="8.28515625" customWidth="1"/>
    <col min="2" max="2" width="26.28515625" customWidth="1"/>
    <col min="3" max="3" width="13.7109375" customWidth="1"/>
    <col min="4" max="4" width="12.7109375" customWidth="1"/>
    <col min="5" max="5" width="11.140625" customWidth="1"/>
    <col min="6" max="6" width="11" customWidth="1"/>
    <col min="7" max="7" width="10.140625" customWidth="1"/>
    <col min="8" max="8" width="10.28515625" customWidth="1"/>
    <col min="9" max="9" width="10.5703125" customWidth="1"/>
    <col min="10" max="10" width="11.7109375" customWidth="1"/>
    <col min="11" max="11" width="11" customWidth="1"/>
  </cols>
  <sheetData>
    <row r="1" spans="1:11" ht="14.45" customHeight="1" x14ac:dyDescent="0.25">
      <c r="A1" s="4" t="s">
        <v>136</v>
      </c>
      <c r="B1" s="158" t="s">
        <v>467</v>
      </c>
      <c r="C1" s="158"/>
      <c r="D1" s="158"/>
      <c r="E1" s="158"/>
      <c r="F1" s="158"/>
      <c r="G1" s="158"/>
      <c r="H1" s="158"/>
      <c r="I1" s="158"/>
      <c r="J1" s="158"/>
      <c r="K1" s="158"/>
    </row>
    <row r="2" spans="1:11" ht="14.45" customHeight="1" x14ac:dyDescent="0.25">
      <c r="A2" s="4" t="s">
        <v>137</v>
      </c>
      <c r="B2" s="158" t="s">
        <v>138</v>
      </c>
      <c r="C2" s="158"/>
      <c r="D2" s="158"/>
      <c r="E2" s="158"/>
      <c r="F2" s="158"/>
      <c r="G2" s="158"/>
      <c r="H2" s="158"/>
      <c r="I2" s="158"/>
      <c r="J2" s="158"/>
      <c r="K2" s="158"/>
    </row>
    <row r="3" spans="1:11" s="13" customFormat="1" ht="87.6" customHeight="1" x14ac:dyDescent="0.25">
      <c r="A3" s="18" t="s">
        <v>139</v>
      </c>
      <c r="B3" s="180" t="s">
        <v>140</v>
      </c>
      <c r="C3" s="180"/>
      <c r="D3" s="180" t="s">
        <v>616</v>
      </c>
      <c r="E3" s="180"/>
      <c r="F3" s="180"/>
      <c r="G3" s="18" t="s">
        <v>617</v>
      </c>
      <c r="H3" s="110" t="s">
        <v>618</v>
      </c>
      <c r="I3" s="34" t="s">
        <v>619</v>
      </c>
      <c r="J3" s="110" t="s">
        <v>620</v>
      </c>
      <c r="K3" s="18" t="s">
        <v>141</v>
      </c>
    </row>
    <row r="4" spans="1:11" s="60" customFormat="1" x14ac:dyDescent="0.25">
      <c r="A4" s="19" t="s">
        <v>435</v>
      </c>
      <c r="B4" s="156"/>
      <c r="C4" s="156"/>
      <c r="D4" s="199"/>
      <c r="E4" s="199"/>
      <c r="F4" s="199"/>
      <c r="G4" s="69"/>
      <c r="H4" s="64"/>
      <c r="I4" s="44"/>
      <c r="J4" s="64"/>
      <c r="K4" s="151"/>
    </row>
    <row r="5" spans="1:11" s="60" customFormat="1" x14ac:dyDescent="0.25">
      <c r="A5" s="19" t="s">
        <v>436</v>
      </c>
      <c r="B5" s="156"/>
      <c r="C5" s="156"/>
      <c r="D5" s="199"/>
      <c r="E5" s="199"/>
      <c r="F5" s="199"/>
      <c r="G5" s="69"/>
      <c r="H5" s="64"/>
      <c r="I5" s="44"/>
      <c r="J5" s="64"/>
      <c r="K5" s="151"/>
    </row>
    <row r="6" spans="1:11" s="60" customFormat="1" x14ac:dyDescent="0.25">
      <c r="A6" s="19" t="s">
        <v>437</v>
      </c>
      <c r="B6" s="156"/>
      <c r="C6" s="156"/>
      <c r="D6" s="199"/>
      <c r="E6" s="199"/>
      <c r="F6" s="199"/>
      <c r="G6" s="69"/>
      <c r="H6" s="64"/>
      <c r="I6" s="44"/>
      <c r="J6" s="64"/>
      <c r="K6" s="151"/>
    </row>
    <row r="7" spans="1:11" s="60" customFormat="1" x14ac:dyDescent="0.25">
      <c r="A7" s="19" t="s">
        <v>438</v>
      </c>
      <c r="B7" s="156"/>
      <c r="C7" s="156"/>
      <c r="D7" s="199"/>
      <c r="E7" s="199"/>
      <c r="F7" s="199"/>
      <c r="G7" s="69"/>
      <c r="H7" s="64"/>
      <c r="I7" s="44"/>
      <c r="J7" s="64"/>
      <c r="K7" s="151"/>
    </row>
    <row r="8" spans="1:11" s="60" customFormat="1" x14ac:dyDescent="0.25">
      <c r="A8" s="19" t="s">
        <v>439</v>
      </c>
      <c r="B8" s="156"/>
      <c r="C8" s="156"/>
      <c r="D8" s="199"/>
      <c r="E8" s="199"/>
      <c r="F8" s="199"/>
      <c r="G8" s="69"/>
      <c r="H8" s="64"/>
      <c r="I8" s="44"/>
      <c r="J8" s="64"/>
      <c r="K8" s="151"/>
    </row>
    <row r="9" spans="1:11" x14ac:dyDescent="0.25">
      <c r="A9" s="5"/>
      <c r="B9" s="193" t="s">
        <v>143</v>
      </c>
      <c r="C9" s="194"/>
      <c r="D9" s="194"/>
      <c r="E9" s="194"/>
      <c r="F9" s="194"/>
      <c r="G9" s="195"/>
      <c r="H9" s="23">
        <f>SUM(H4:H8)</f>
        <v>0</v>
      </c>
      <c r="I9" s="23"/>
      <c r="J9" s="23">
        <f>SUM(J4:J8)</f>
        <v>0</v>
      </c>
      <c r="K9" s="43"/>
    </row>
    <row r="10" spans="1:11" x14ac:dyDescent="0.25">
      <c r="A10" s="4" t="s">
        <v>144</v>
      </c>
      <c r="B10" s="158" t="s">
        <v>145</v>
      </c>
      <c r="C10" s="158"/>
      <c r="D10" s="158"/>
      <c r="E10" s="158"/>
      <c r="F10" s="158"/>
      <c r="G10" s="158"/>
      <c r="H10" s="158"/>
      <c r="I10" s="158"/>
      <c r="J10" s="158"/>
      <c r="K10" s="158"/>
    </row>
    <row r="11" spans="1:11" s="21" customFormat="1" x14ac:dyDescent="0.25">
      <c r="A11" s="9" t="s">
        <v>47</v>
      </c>
      <c r="B11" s="9" t="s">
        <v>48</v>
      </c>
      <c r="C11" s="9" t="s">
        <v>49</v>
      </c>
      <c r="D11" s="9" t="s">
        <v>50</v>
      </c>
      <c r="E11" s="9" t="s">
        <v>101</v>
      </c>
      <c r="F11" s="20" t="s">
        <v>102</v>
      </c>
      <c r="G11" s="9" t="s">
        <v>103</v>
      </c>
      <c r="H11" s="9" t="s">
        <v>104</v>
      </c>
      <c r="I11" s="9" t="s">
        <v>105</v>
      </c>
      <c r="J11" s="9" t="s">
        <v>106</v>
      </c>
      <c r="K11" s="9" t="s">
        <v>134</v>
      </c>
    </row>
    <row r="12" spans="1:11" s="13" customFormat="1" ht="22.15" customHeight="1" x14ac:dyDescent="0.25">
      <c r="A12" s="180" t="s">
        <v>107</v>
      </c>
      <c r="B12" s="180" t="s">
        <v>108</v>
      </c>
      <c r="C12" s="196" t="str">
        <f>'4'!C3</f>
        <v>Užpildykite 1.1.2 punktą</v>
      </c>
      <c r="D12" s="180" t="s">
        <v>109</v>
      </c>
      <c r="E12" s="180"/>
      <c r="F12" s="180"/>
      <c r="G12" s="180" t="s">
        <v>110</v>
      </c>
      <c r="H12" s="180"/>
      <c r="I12" s="180"/>
      <c r="J12" s="180"/>
      <c r="K12" s="180"/>
    </row>
    <row r="13" spans="1:11" s="13" customFormat="1" x14ac:dyDescent="0.25">
      <c r="A13" s="180"/>
      <c r="B13" s="180"/>
      <c r="C13" s="197"/>
      <c r="D13" s="18" t="s">
        <v>659</v>
      </c>
      <c r="E13" s="18" t="s">
        <v>112</v>
      </c>
      <c r="F13" s="18" t="s">
        <v>113</v>
      </c>
      <c r="G13" s="18" t="s">
        <v>111</v>
      </c>
      <c r="H13" s="18" t="s">
        <v>112</v>
      </c>
      <c r="I13" s="18" t="s">
        <v>113</v>
      </c>
      <c r="J13" s="18" t="s">
        <v>114</v>
      </c>
      <c r="K13" s="18" t="s">
        <v>115</v>
      </c>
    </row>
    <row r="14" spans="1:11" s="13" customFormat="1" ht="28.15" customHeight="1" x14ac:dyDescent="0.25">
      <c r="A14" s="180"/>
      <c r="B14" s="180"/>
      <c r="C14" s="198"/>
      <c r="D14" s="18" t="b">
        <f>'4'!D5</f>
        <v>0</v>
      </c>
      <c r="E14" s="18" t="b">
        <f>'4'!E5</f>
        <v>0</v>
      </c>
      <c r="F14" s="18" t="b">
        <f>'4'!F5</f>
        <v>0</v>
      </c>
      <c r="G14" s="18">
        <f>'4'!G5</f>
        <v>1</v>
      </c>
      <c r="H14" s="18">
        <f>'4'!H5</f>
        <v>2</v>
      </c>
      <c r="I14" s="18">
        <f>'4'!I5</f>
        <v>3</v>
      </c>
      <c r="J14" s="18" t="str">
        <f>'4'!J5</f>
        <v>-</v>
      </c>
      <c r="K14" s="18" t="str">
        <f>'4'!K5</f>
        <v>-</v>
      </c>
    </row>
    <row r="15" spans="1:11" ht="30" x14ac:dyDescent="0.25">
      <c r="A15" s="19" t="s">
        <v>146</v>
      </c>
      <c r="B15" s="19" t="s">
        <v>147</v>
      </c>
      <c r="C15" s="22">
        <f>SUM(C16:C17)</f>
        <v>0</v>
      </c>
      <c r="D15" s="22">
        <f>C22</f>
        <v>0</v>
      </c>
      <c r="E15" s="22">
        <f>IF(E14&gt;0, D22, 0)</f>
        <v>0</v>
      </c>
      <c r="F15" s="22">
        <f>IF(F14&gt;0, E22, 0)</f>
        <v>0</v>
      </c>
      <c r="G15" s="22">
        <f>IF(F14&gt;0, F22, IF(E14&gt;0, E22, D22))</f>
        <v>0</v>
      </c>
      <c r="H15" s="22">
        <f t="shared" ref="H15:K15" si="0">G22</f>
        <v>0</v>
      </c>
      <c r="I15" s="22">
        <f t="shared" si="0"/>
        <v>0</v>
      </c>
      <c r="J15" s="22">
        <f t="shared" si="0"/>
        <v>0</v>
      </c>
      <c r="K15" s="22">
        <f t="shared" si="0"/>
        <v>0</v>
      </c>
    </row>
    <row r="16" spans="1:11" x14ac:dyDescent="0.25">
      <c r="A16" s="19" t="s">
        <v>148</v>
      </c>
      <c r="B16" s="102" t="s">
        <v>149</v>
      </c>
      <c r="C16" s="65"/>
      <c r="D16" s="22">
        <f>+C16+C18-C20</f>
        <v>0</v>
      </c>
      <c r="E16" s="22">
        <f t="shared" ref="E16:K16" si="1">+D16+D18-D20</f>
        <v>0</v>
      </c>
      <c r="F16" s="22">
        <f t="shared" si="1"/>
        <v>0</v>
      </c>
      <c r="G16" s="22">
        <f t="shared" si="1"/>
        <v>0</v>
      </c>
      <c r="H16" s="22">
        <f t="shared" si="1"/>
        <v>0</v>
      </c>
      <c r="I16" s="22">
        <f t="shared" si="1"/>
        <v>0</v>
      </c>
      <c r="J16" s="22">
        <f t="shared" si="1"/>
        <v>0</v>
      </c>
      <c r="K16" s="22">
        <f t="shared" si="1"/>
        <v>0</v>
      </c>
    </row>
    <row r="17" spans="1:11" x14ac:dyDescent="0.25">
      <c r="A17" s="19" t="s">
        <v>150</v>
      </c>
      <c r="B17" s="102" t="s">
        <v>151</v>
      </c>
      <c r="C17" s="65"/>
      <c r="D17" s="22">
        <f>+C17+C19-C21</f>
        <v>0</v>
      </c>
      <c r="E17" s="22">
        <f t="shared" ref="E17:K17" si="2">+D17+D19-D21</f>
        <v>0</v>
      </c>
      <c r="F17" s="22">
        <f t="shared" si="2"/>
        <v>0</v>
      </c>
      <c r="G17" s="22">
        <f t="shared" si="2"/>
        <v>0</v>
      </c>
      <c r="H17" s="22">
        <f t="shared" si="2"/>
        <v>0</v>
      </c>
      <c r="I17" s="22">
        <f t="shared" si="2"/>
        <v>0</v>
      </c>
      <c r="J17" s="22">
        <f t="shared" si="2"/>
        <v>0</v>
      </c>
      <c r="K17" s="22">
        <f t="shared" si="2"/>
        <v>0</v>
      </c>
    </row>
    <row r="18" spans="1:11" ht="30" x14ac:dyDescent="0.25">
      <c r="A18" s="19" t="s">
        <v>152</v>
      </c>
      <c r="B18" s="19" t="s">
        <v>153</v>
      </c>
      <c r="C18" s="65"/>
      <c r="D18" s="64"/>
      <c r="E18" s="64"/>
      <c r="F18" s="64"/>
      <c r="G18" s="64"/>
      <c r="H18" s="64"/>
      <c r="I18" s="64"/>
      <c r="J18" s="64"/>
      <c r="K18" s="64"/>
    </row>
    <row r="19" spans="1:11" ht="30" x14ac:dyDescent="0.25">
      <c r="A19" s="19" t="s">
        <v>154</v>
      </c>
      <c r="B19" s="19" t="s">
        <v>155</v>
      </c>
      <c r="C19" s="65"/>
      <c r="D19" s="64"/>
      <c r="E19" s="64"/>
      <c r="F19" s="64"/>
      <c r="G19" s="64"/>
      <c r="H19" s="64"/>
      <c r="I19" s="64"/>
      <c r="J19" s="64"/>
      <c r="K19" s="64"/>
    </row>
    <row r="20" spans="1:11" ht="30" x14ac:dyDescent="0.25">
      <c r="A20" s="19" t="s">
        <v>156</v>
      </c>
      <c r="B20" s="19" t="s">
        <v>157</v>
      </c>
      <c r="C20" s="65"/>
      <c r="D20" s="64"/>
      <c r="E20" s="64"/>
      <c r="F20" s="64"/>
      <c r="G20" s="64"/>
      <c r="H20" s="64"/>
      <c r="I20" s="64"/>
      <c r="J20" s="64"/>
      <c r="K20" s="64"/>
    </row>
    <row r="21" spans="1:11" ht="30" x14ac:dyDescent="0.25">
      <c r="A21" s="19" t="s">
        <v>158</v>
      </c>
      <c r="B21" s="19" t="s">
        <v>159</v>
      </c>
      <c r="C21" s="65"/>
      <c r="D21" s="64"/>
      <c r="E21" s="64"/>
      <c r="F21" s="64"/>
      <c r="G21" s="64"/>
      <c r="H21" s="64"/>
      <c r="I21" s="64"/>
      <c r="J21" s="64"/>
      <c r="K21" s="64"/>
    </row>
    <row r="22" spans="1:11" ht="30" x14ac:dyDescent="0.25">
      <c r="A22" s="19" t="s">
        <v>160</v>
      </c>
      <c r="B22" s="19" t="s">
        <v>336</v>
      </c>
      <c r="C22" s="22">
        <f>SUM(C15,C18,C19)-C20-C21</f>
        <v>0</v>
      </c>
      <c r="D22" s="22">
        <f t="shared" ref="D22:K22" si="3">SUM(D15,D18,D19)-D20-D21</f>
        <v>0</v>
      </c>
      <c r="E22" s="22">
        <f t="shared" si="3"/>
        <v>0</v>
      </c>
      <c r="F22" s="22">
        <f t="shared" si="3"/>
        <v>0</v>
      </c>
      <c r="G22" s="22">
        <f t="shared" si="3"/>
        <v>0</v>
      </c>
      <c r="H22" s="22">
        <f t="shared" si="3"/>
        <v>0</v>
      </c>
      <c r="I22" s="22">
        <f t="shared" si="3"/>
        <v>0</v>
      </c>
      <c r="J22" s="22">
        <f t="shared" si="3"/>
        <v>0</v>
      </c>
      <c r="K22" s="22">
        <f t="shared" si="3"/>
        <v>0</v>
      </c>
    </row>
    <row r="23" spans="1:11" ht="30" x14ac:dyDescent="0.25">
      <c r="A23" s="19" t="s">
        <v>161</v>
      </c>
      <c r="B23" s="19" t="s">
        <v>162</v>
      </c>
      <c r="C23" s="64"/>
      <c r="D23" s="64"/>
      <c r="E23" s="64"/>
      <c r="F23" s="64"/>
      <c r="G23" s="64"/>
      <c r="H23" s="64"/>
      <c r="I23" s="64"/>
      <c r="J23" s="64"/>
      <c r="K23" s="64"/>
    </row>
    <row r="24" spans="1:11" x14ac:dyDescent="0.25">
      <c r="A24" s="4" t="s">
        <v>163</v>
      </c>
      <c r="B24" s="158" t="s">
        <v>164</v>
      </c>
      <c r="C24" s="158"/>
      <c r="D24" s="158"/>
      <c r="E24" s="158"/>
      <c r="F24" s="158"/>
      <c r="G24" s="158"/>
      <c r="H24" s="158"/>
      <c r="I24" s="158"/>
      <c r="J24" s="158"/>
      <c r="K24" s="158"/>
    </row>
    <row r="25" spans="1:11" s="21" customFormat="1" x14ac:dyDescent="0.25">
      <c r="A25" s="9" t="s">
        <v>47</v>
      </c>
      <c r="B25" s="9" t="s">
        <v>48</v>
      </c>
      <c r="C25" s="9" t="s">
        <v>49</v>
      </c>
      <c r="D25" s="9" t="s">
        <v>50</v>
      </c>
      <c r="E25" s="9" t="s">
        <v>101</v>
      </c>
      <c r="F25" s="20" t="s">
        <v>102</v>
      </c>
      <c r="G25" s="9" t="s">
        <v>103</v>
      </c>
      <c r="H25" s="9" t="s">
        <v>104</v>
      </c>
      <c r="I25" s="9" t="s">
        <v>105</v>
      </c>
      <c r="J25" s="9" t="s">
        <v>106</v>
      </c>
      <c r="K25" s="9" t="s">
        <v>134</v>
      </c>
    </row>
    <row r="26" spans="1:11" s="13" customFormat="1" ht="45.6" customHeight="1" x14ac:dyDescent="0.25">
      <c r="A26" s="180" t="s">
        <v>107</v>
      </c>
      <c r="B26" s="180" t="s">
        <v>108</v>
      </c>
      <c r="C26" s="196" t="str">
        <f>'4'!C3</f>
        <v>Užpildykite 1.1.2 punktą</v>
      </c>
      <c r="D26" s="180" t="s">
        <v>109</v>
      </c>
      <c r="E26" s="180"/>
      <c r="F26" s="180"/>
      <c r="G26" s="180" t="s">
        <v>110</v>
      </c>
      <c r="H26" s="180"/>
      <c r="I26" s="180"/>
      <c r="J26" s="180"/>
      <c r="K26" s="180"/>
    </row>
    <row r="27" spans="1:11" s="13" customFormat="1" x14ac:dyDescent="0.25">
      <c r="A27" s="180"/>
      <c r="B27" s="180"/>
      <c r="C27" s="197"/>
      <c r="D27" s="18" t="s">
        <v>659</v>
      </c>
      <c r="E27" s="18" t="s">
        <v>112</v>
      </c>
      <c r="F27" s="18" t="s">
        <v>113</v>
      </c>
      <c r="G27" s="18" t="s">
        <v>111</v>
      </c>
      <c r="H27" s="18" t="s">
        <v>112</v>
      </c>
      <c r="I27" s="18" t="s">
        <v>113</v>
      </c>
      <c r="J27" s="18" t="s">
        <v>114</v>
      </c>
      <c r="K27" s="18" t="s">
        <v>115</v>
      </c>
    </row>
    <row r="28" spans="1:11" s="13" customFormat="1" ht="28.15" customHeight="1" x14ac:dyDescent="0.25">
      <c r="A28" s="180"/>
      <c r="B28" s="180"/>
      <c r="C28" s="198"/>
      <c r="D28" s="18" t="b">
        <f>'4'!D5</f>
        <v>0</v>
      </c>
      <c r="E28" s="18" t="b">
        <f>'4'!E5</f>
        <v>0</v>
      </c>
      <c r="F28" s="18" t="b">
        <f>'4'!F5</f>
        <v>0</v>
      </c>
      <c r="G28" s="18">
        <f>'4'!G5</f>
        <v>1</v>
      </c>
      <c r="H28" s="18">
        <f>'4'!H5</f>
        <v>2</v>
      </c>
      <c r="I28" s="18">
        <f>'4'!I5</f>
        <v>3</v>
      </c>
      <c r="J28" s="18" t="str">
        <f>'4'!J5</f>
        <v>-</v>
      </c>
      <c r="K28" s="18" t="str">
        <f>'4'!K5</f>
        <v>-</v>
      </c>
    </row>
    <row r="29" spans="1:11" ht="45" x14ac:dyDescent="0.25">
      <c r="A29" s="19" t="s">
        <v>165</v>
      </c>
      <c r="B29" s="19" t="s">
        <v>166</v>
      </c>
      <c r="C29" s="64"/>
      <c r="D29" s="22">
        <f>C32</f>
        <v>0</v>
      </c>
      <c r="E29" s="22">
        <f>IF(E14&gt;0,D32,0)</f>
        <v>0</v>
      </c>
      <c r="F29" s="22">
        <f>IF(F14&gt;0,E32,0)</f>
        <v>0</v>
      </c>
      <c r="G29" s="22">
        <f>IF(F14&gt;0,F32,IF(E14&gt;0, E32, D32))</f>
        <v>0</v>
      </c>
      <c r="H29" s="22">
        <f t="shared" ref="H29:K29" si="4">G32</f>
        <v>0</v>
      </c>
      <c r="I29" s="22">
        <f t="shared" si="4"/>
        <v>0</v>
      </c>
      <c r="J29" s="22">
        <f t="shared" si="4"/>
        <v>0</v>
      </c>
      <c r="K29" s="22">
        <f t="shared" si="4"/>
        <v>0</v>
      </c>
    </row>
    <row r="30" spans="1:11" ht="30" x14ac:dyDescent="0.25">
      <c r="A30" s="19" t="s">
        <v>167</v>
      </c>
      <c r="B30" s="19" t="s">
        <v>168</v>
      </c>
      <c r="C30" s="64"/>
      <c r="D30" s="64"/>
      <c r="E30" s="64"/>
      <c r="F30" s="64"/>
      <c r="G30" s="64"/>
      <c r="H30" s="64"/>
      <c r="I30" s="64"/>
      <c r="J30" s="64"/>
      <c r="K30" s="64"/>
    </row>
    <row r="31" spans="1:11" ht="30" x14ac:dyDescent="0.25">
      <c r="A31" s="19" t="s">
        <v>169</v>
      </c>
      <c r="B31" s="19" t="s">
        <v>170</v>
      </c>
      <c r="C31" s="64"/>
      <c r="D31" s="64"/>
      <c r="E31" s="64"/>
      <c r="F31" s="64"/>
      <c r="G31" s="64"/>
      <c r="H31" s="64"/>
      <c r="I31" s="64"/>
      <c r="J31" s="64"/>
      <c r="K31" s="64"/>
    </row>
    <row r="32" spans="1:11" ht="45" x14ac:dyDescent="0.25">
      <c r="A32" s="19" t="s">
        <v>171</v>
      </c>
      <c r="B32" s="19" t="s">
        <v>337</v>
      </c>
      <c r="C32" s="22">
        <f>SUM(C29:C30)-C31</f>
        <v>0</v>
      </c>
      <c r="D32" s="22">
        <f t="shared" ref="D32:K32" si="5">SUM(D29:D30)-D31</f>
        <v>0</v>
      </c>
      <c r="E32" s="22">
        <f t="shared" si="5"/>
        <v>0</v>
      </c>
      <c r="F32" s="22">
        <f t="shared" si="5"/>
        <v>0</v>
      </c>
      <c r="G32" s="22">
        <f t="shared" si="5"/>
        <v>0</v>
      </c>
      <c r="H32" s="22">
        <f t="shared" si="5"/>
        <v>0</v>
      </c>
      <c r="I32" s="22">
        <f t="shared" si="5"/>
        <v>0</v>
      </c>
      <c r="J32" s="22">
        <f t="shared" si="5"/>
        <v>0</v>
      </c>
      <c r="K32" s="22">
        <f t="shared" si="5"/>
        <v>0</v>
      </c>
    </row>
    <row r="33" spans="1:11" ht="30" x14ac:dyDescent="0.25">
      <c r="A33" s="19" t="s">
        <v>172</v>
      </c>
      <c r="B33" s="19" t="s">
        <v>173</v>
      </c>
      <c r="C33" s="64"/>
      <c r="D33" s="64"/>
      <c r="E33" s="64"/>
      <c r="F33" s="64"/>
      <c r="G33" s="64"/>
      <c r="H33" s="64"/>
      <c r="I33" s="64"/>
      <c r="J33" s="64"/>
      <c r="K33" s="64"/>
    </row>
    <row r="34" spans="1:11" ht="14.45" customHeight="1" x14ac:dyDescent="0.25">
      <c r="A34" s="4" t="s">
        <v>469</v>
      </c>
      <c r="B34" s="158" t="s">
        <v>468</v>
      </c>
      <c r="C34" s="158"/>
      <c r="D34" s="158"/>
      <c r="E34" s="158"/>
      <c r="F34" s="158"/>
      <c r="G34" s="158"/>
      <c r="H34" s="158"/>
      <c r="I34" s="158"/>
      <c r="J34" s="158"/>
      <c r="K34" s="158"/>
    </row>
    <row r="35" spans="1:11" s="13" customFormat="1" ht="57.6" customHeight="1" x14ac:dyDescent="0.25">
      <c r="A35" s="85" t="s">
        <v>470</v>
      </c>
      <c r="B35" s="190" t="s">
        <v>476</v>
      </c>
      <c r="C35" s="191"/>
      <c r="D35" s="191"/>
      <c r="E35" s="191"/>
      <c r="F35" s="191"/>
      <c r="G35" s="192"/>
      <c r="H35" s="18" t="s">
        <v>477</v>
      </c>
      <c r="I35" s="18" t="s">
        <v>478</v>
      </c>
      <c r="J35" s="18" t="s">
        <v>479</v>
      </c>
      <c r="K35" s="18" t="s">
        <v>480</v>
      </c>
    </row>
    <row r="36" spans="1:11" s="88" customFormat="1" x14ac:dyDescent="0.25">
      <c r="A36" s="87" t="s">
        <v>471</v>
      </c>
      <c r="B36" s="200" t="s">
        <v>475</v>
      </c>
      <c r="C36" s="201"/>
      <c r="D36" s="201"/>
      <c r="E36" s="201"/>
      <c r="F36" s="201"/>
      <c r="G36" s="201"/>
      <c r="H36" s="201"/>
      <c r="I36" s="201"/>
      <c r="J36" s="201"/>
      <c r="K36" s="202"/>
    </row>
    <row r="37" spans="1:11" s="60" customFormat="1" ht="13.9" customHeight="1" x14ac:dyDescent="0.25">
      <c r="A37" s="89" t="s">
        <v>486</v>
      </c>
      <c r="B37" s="169"/>
      <c r="C37" s="209"/>
      <c r="D37" s="209"/>
      <c r="E37" s="209"/>
      <c r="F37" s="209"/>
      <c r="G37" s="170"/>
      <c r="H37" s="147"/>
      <c r="I37" s="44"/>
      <c r="J37" s="64"/>
      <c r="K37" s="44"/>
    </row>
    <row r="38" spans="1:11" s="60" customFormat="1" ht="13.9" customHeight="1" x14ac:dyDescent="0.25">
      <c r="A38" s="89" t="s">
        <v>487</v>
      </c>
      <c r="B38" s="169"/>
      <c r="C38" s="209"/>
      <c r="D38" s="209"/>
      <c r="E38" s="209"/>
      <c r="F38" s="209"/>
      <c r="G38" s="170"/>
      <c r="H38" s="147"/>
      <c r="I38" s="44"/>
      <c r="J38" s="64"/>
      <c r="K38" s="44"/>
    </row>
    <row r="39" spans="1:11" s="60" customFormat="1" ht="13.9" customHeight="1" x14ac:dyDescent="0.25">
      <c r="A39" s="89" t="s">
        <v>488</v>
      </c>
      <c r="B39" s="169"/>
      <c r="C39" s="209"/>
      <c r="D39" s="209"/>
      <c r="E39" s="209"/>
      <c r="F39" s="209"/>
      <c r="G39" s="170"/>
      <c r="H39" s="147"/>
      <c r="I39" s="44"/>
      <c r="J39" s="64"/>
      <c r="K39" s="44"/>
    </row>
    <row r="40" spans="1:11" s="60" customFormat="1" x14ac:dyDescent="0.25">
      <c r="A40" s="89" t="s">
        <v>489</v>
      </c>
      <c r="B40" s="169"/>
      <c r="C40" s="209"/>
      <c r="D40" s="209"/>
      <c r="E40" s="209"/>
      <c r="F40" s="209"/>
      <c r="G40" s="170"/>
      <c r="H40" s="147"/>
      <c r="I40" s="44"/>
      <c r="J40" s="64"/>
      <c r="K40" s="44"/>
    </row>
    <row r="41" spans="1:11" s="60" customFormat="1" x14ac:dyDescent="0.25">
      <c r="A41" s="89" t="s">
        <v>490</v>
      </c>
      <c r="B41" s="169"/>
      <c r="C41" s="209"/>
      <c r="D41" s="209"/>
      <c r="E41" s="209"/>
      <c r="F41" s="209"/>
      <c r="G41" s="170"/>
      <c r="H41" s="147"/>
      <c r="I41" s="44"/>
      <c r="J41" s="64"/>
      <c r="K41" s="44"/>
    </row>
    <row r="42" spans="1:11" s="60" customFormat="1" x14ac:dyDescent="0.25">
      <c r="A42" s="89" t="s">
        <v>491</v>
      </c>
      <c r="B42" s="203" t="s">
        <v>481</v>
      </c>
      <c r="C42" s="204"/>
      <c r="D42" s="204"/>
      <c r="E42" s="204"/>
      <c r="F42" s="204"/>
      <c r="G42" s="205"/>
      <c r="H42" s="86" t="s">
        <v>483</v>
      </c>
      <c r="I42" s="22">
        <f>SUM(I37:I41)</f>
        <v>0</v>
      </c>
      <c r="J42" s="22">
        <f>SUM(J37:J41)</f>
        <v>0</v>
      </c>
      <c r="K42" s="86" t="s">
        <v>483</v>
      </c>
    </row>
    <row r="43" spans="1:11" s="60" customFormat="1" x14ac:dyDescent="0.25">
      <c r="A43" s="89" t="s">
        <v>492</v>
      </c>
      <c r="B43" s="203" t="s">
        <v>482</v>
      </c>
      <c r="C43" s="204"/>
      <c r="D43" s="204"/>
      <c r="E43" s="204"/>
      <c r="F43" s="204"/>
      <c r="G43" s="205"/>
      <c r="H43" s="147"/>
      <c r="I43" s="86" t="s">
        <v>483</v>
      </c>
      <c r="J43" s="86" t="s">
        <v>483</v>
      </c>
      <c r="K43" s="22">
        <f>SUM(K37:K41)</f>
        <v>0</v>
      </c>
    </row>
    <row r="44" spans="1:11" s="60" customFormat="1" x14ac:dyDescent="0.25">
      <c r="A44" s="89" t="s">
        <v>493</v>
      </c>
      <c r="B44" s="212" t="s">
        <v>525</v>
      </c>
      <c r="C44" s="212"/>
      <c r="D44" s="212"/>
      <c r="E44" s="212"/>
      <c r="F44" s="212"/>
      <c r="G44" s="212"/>
      <c r="H44" s="210">
        <f>H45+H46</f>
        <v>0</v>
      </c>
      <c r="I44" s="211"/>
      <c r="J44" s="211"/>
      <c r="K44" s="211"/>
    </row>
    <row r="45" spans="1:11" s="60" customFormat="1" x14ac:dyDescent="0.25">
      <c r="A45" s="89" t="s">
        <v>523</v>
      </c>
      <c r="B45" s="132" t="s">
        <v>484</v>
      </c>
      <c r="C45" s="133"/>
      <c r="D45" s="133"/>
      <c r="E45" s="133"/>
      <c r="F45" s="133"/>
      <c r="G45" s="134"/>
      <c r="H45" s="206"/>
      <c r="I45" s="207"/>
      <c r="J45" s="207"/>
      <c r="K45" s="208"/>
    </row>
    <row r="46" spans="1:11" s="60" customFormat="1" ht="14.45" customHeight="1" x14ac:dyDescent="0.25">
      <c r="A46" s="89" t="s">
        <v>524</v>
      </c>
      <c r="B46" s="132" t="s">
        <v>485</v>
      </c>
      <c r="C46" s="133"/>
      <c r="D46" s="133"/>
      <c r="E46" s="133"/>
      <c r="F46" s="133"/>
      <c r="G46" s="134"/>
      <c r="H46" s="206"/>
      <c r="I46" s="207"/>
      <c r="J46" s="207"/>
      <c r="K46" s="208"/>
    </row>
    <row r="47" spans="1:11" s="88" customFormat="1" x14ac:dyDescent="0.25">
      <c r="A47" s="87" t="s">
        <v>472</v>
      </c>
      <c r="B47" s="200" t="s">
        <v>494</v>
      </c>
      <c r="C47" s="201"/>
      <c r="D47" s="201"/>
      <c r="E47" s="201"/>
      <c r="F47" s="201"/>
      <c r="G47" s="201"/>
      <c r="H47" s="201"/>
      <c r="I47" s="201"/>
      <c r="J47" s="201"/>
      <c r="K47" s="202"/>
    </row>
    <row r="48" spans="1:11" s="60" customFormat="1" ht="13.9" customHeight="1" x14ac:dyDescent="0.25">
      <c r="A48" s="89" t="s">
        <v>496</v>
      </c>
      <c r="B48" s="169"/>
      <c r="C48" s="209"/>
      <c r="D48" s="209"/>
      <c r="E48" s="209"/>
      <c r="F48" s="209"/>
      <c r="G48" s="170"/>
      <c r="H48" s="147"/>
      <c r="I48" s="44"/>
      <c r="J48" s="64"/>
      <c r="K48" s="44"/>
    </row>
    <row r="49" spans="1:11" s="60" customFormat="1" ht="13.9" customHeight="1" x14ac:dyDescent="0.25">
      <c r="A49" s="89" t="s">
        <v>497</v>
      </c>
      <c r="B49" s="169"/>
      <c r="C49" s="209"/>
      <c r="D49" s="209"/>
      <c r="E49" s="209"/>
      <c r="F49" s="209"/>
      <c r="G49" s="170"/>
      <c r="H49" s="147"/>
      <c r="I49" s="44"/>
      <c r="J49" s="64"/>
      <c r="K49" s="44"/>
    </row>
    <row r="50" spans="1:11" s="60" customFormat="1" ht="13.9" customHeight="1" x14ac:dyDescent="0.25">
      <c r="A50" s="89" t="s">
        <v>498</v>
      </c>
      <c r="B50" s="169"/>
      <c r="C50" s="209"/>
      <c r="D50" s="209"/>
      <c r="E50" s="209"/>
      <c r="F50" s="209"/>
      <c r="G50" s="170"/>
      <c r="H50" s="147"/>
      <c r="I50" s="44"/>
      <c r="J50" s="64"/>
      <c r="K50" s="44"/>
    </row>
    <row r="51" spans="1:11" s="60" customFormat="1" x14ac:dyDescent="0.25">
      <c r="A51" s="89" t="s">
        <v>499</v>
      </c>
      <c r="B51" s="169"/>
      <c r="C51" s="209"/>
      <c r="D51" s="209"/>
      <c r="E51" s="209"/>
      <c r="F51" s="209"/>
      <c r="G51" s="170"/>
      <c r="H51" s="147"/>
      <c r="I51" s="44"/>
      <c r="J51" s="64"/>
      <c r="K51" s="44"/>
    </row>
    <row r="52" spans="1:11" s="60" customFormat="1" x14ac:dyDescent="0.25">
      <c r="A52" s="89" t="s">
        <v>500</v>
      </c>
      <c r="B52" s="169"/>
      <c r="C52" s="209"/>
      <c r="D52" s="209"/>
      <c r="E52" s="209"/>
      <c r="F52" s="209"/>
      <c r="G52" s="170"/>
      <c r="H52" s="147"/>
      <c r="I52" s="44"/>
      <c r="J52" s="64"/>
      <c r="K52" s="44"/>
    </row>
    <row r="53" spans="1:11" s="60" customFormat="1" x14ac:dyDescent="0.25">
      <c r="A53" s="89" t="s">
        <v>501</v>
      </c>
      <c r="B53" s="203" t="s">
        <v>481</v>
      </c>
      <c r="C53" s="204"/>
      <c r="D53" s="204"/>
      <c r="E53" s="204"/>
      <c r="F53" s="204"/>
      <c r="G53" s="205"/>
      <c r="H53" s="86" t="s">
        <v>483</v>
      </c>
      <c r="I53" s="22">
        <f>SUM(I48:I52)</f>
        <v>0</v>
      </c>
      <c r="J53" s="22">
        <f>SUM(J48:J52)</f>
        <v>0</v>
      </c>
      <c r="K53" s="86" t="s">
        <v>483</v>
      </c>
    </row>
    <row r="54" spans="1:11" s="60" customFormat="1" x14ac:dyDescent="0.25">
      <c r="A54" s="89" t="s">
        <v>502</v>
      </c>
      <c r="B54" s="203" t="s">
        <v>482</v>
      </c>
      <c r="C54" s="204"/>
      <c r="D54" s="204"/>
      <c r="E54" s="204"/>
      <c r="F54" s="204"/>
      <c r="G54" s="205"/>
      <c r="H54" s="147"/>
      <c r="I54" s="86" t="s">
        <v>483</v>
      </c>
      <c r="J54" s="86" t="s">
        <v>483</v>
      </c>
      <c r="K54" s="22">
        <f>SUM(K48:K52)</f>
        <v>0</v>
      </c>
    </row>
    <row r="55" spans="1:11" s="60" customFormat="1" x14ac:dyDescent="0.25">
      <c r="A55" s="89" t="s">
        <v>503</v>
      </c>
      <c r="B55" s="132" t="s">
        <v>525</v>
      </c>
      <c r="C55" s="133"/>
      <c r="D55" s="133"/>
      <c r="E55" s="133"/>
      <c r="F55" s="133"/>
      <c r="G55" s="133"/>
      <c r="H55" s="210">
        <f>H56+H57+H58+H59</f>
        <v>0</v>
      </c>
      <c r="I55" s="211"/>
      <c r="J55" s="211"/>
      <c r="K55" s="211"/>
    </row>
    <row r="56" spans="1:11" s="60" customFormat="1" x14ac:dyDescent="0.25">
      <c r="A56" s="89" t="s">
        <v>526</v>
      </c>
      <c r="B56" s="90" t="s">
        <v>495</v>
      </c>
      <c r="C56" s="91"/>
      <c r="D56" s="91"/>
      <c r="E56" s="91"/>
      <c r="F56" s="91"/>
      <c r="G56" s="92"/>
      <c r="H56" s="206"/>
      <c r="I56" s="207"/>
      <c r="J56" s="207"/>
      <c r="K56" s="208"/>
    </row>
    <row r="57" spans="1:11" s="60" customFormat="1" x14ac:dyDescent="0.25">
      <c r="A57" s="89" t="s">
        <v>527</v>
      </c>
      <c r="B57" s="90" t="s">
        <v>522</v>
      </c>
      <c r="C57" s="91"/>
      <c r="D57" s="91"/>
      <c r="E57" s="91"/>
      <c r="F57" s="91"/>
      <c r="G57" s="92"/>
      <c r="H57" s="206"/>
      <c r="I57" s="207"/>
      <c r="J57" s="207"/>
      <c r="K57" s="208"/>
    </row>
    <row r="58" spans="1:11" s="60" customFormat="1" x14ac:dyDescent="0.25">
      <c r="A58" s="89" t="s">
        <v>528</v>
      </c>
      <c r="B58" s="203" t="s">
        <v>484</v>
      </c>
      <c r="C58" s="204"/>
      <c r="D58" s="204"/>
      <c r="E58" s="204"/>
      <c r="F58" s="204"/>
      <c r="G58" s="205"/>
      <c r="H58" s="206"/>
      <c r="I58" s="207"/>
      <c r="J58" s="207"/>
      <c r="K58" s="208"/>
    </row>
    <row r="59" spans="1:11" s="60" customFormat="1" x14ac:dyDescent="0.25">
      <c r="A59" s="89" t="s">
        <v>529</v>
      </c>
      <c r="B59" s="203" t="s">
        <v>485</v>
      </c>
      <c r="C59" s="204"/>
      <c r="D59" s="204"/>
      <c r="E59" s="204"/>
      <c r="F59" s="204"/>
      <c r="G59" s="205"/>
      <c r="H59" s="206"/>
      <c r="I59" s="207"/>
      <c r="J59" s="207"/>
      <c r="K59" s="208"/>
    </row>
    <row r="60" spans="1:11" s="88" customFormat="1" x14ac:dyDescent="0.25">
      <c r="A60" s="87" t="s">
        <v>473</v>
      </c>
      <c r="B60" s="200" t="s">
        <v>504</v>
      </c>
      <c r="C60" s="201"/>
      <c r="D60" s="201"/>
      <c r="E60" s="201"/>
      <c r="F60" s="201"/>
      <c r="G60" s="201"/>
      <c r="H60" s="201"/>
      <c r="I60" s="201"/>
      <c r="J60" s="201"/>
      <c r="K60" s="202"/>
    </row>
    <row r="61" spans="1:11" s="60" customFormat="1" ht="13.9" customHeight="1" x14ac:dyDescent="0.25">
      <c r="A61" s="89" t="s">
        <v>506</v>
      </c>
      <c r="B61" s="169"/>
      <c r="C61" s="209"/>
      <c r="D61" s="209"/>
      <c r="E61" s="209"/>
      <c r="F61" s="209"/>
      <c r="G61" s="170"/>
      <c r="H61" s="147"/>
      <c r="I61" s="44"/>
      <c r="J61" s="64"/>
      <c r="K61" s="44"/>
    </row>
    <row r="62" spans="1:11" s="60" customFormat="1" ht="13.9" customHeight="1" x14ac:dyDescent="0.25">
      <c r="A62" s="89" t="s">
        <v>507</v>
      </c>
      <c r="B62" s="169"/>
      <c r="C62" s="209"/>
      <c r="D62" s="209"/>
      <c r="E62" s="209"/>
      <c r="F62" s="209"/>
      <c r="G62" s="170"/>
      <c r="H62" s="147"/>
      <c r="I62" s="44"/>
      <c r="J62" s="64"/>
      <c r="K62" s="44"/>
    </row>
    <row r="63" spans="1:11" s="60" customFormat="1" ht="13.9" customHeight="1" x14ac:dyDescent="0.25">
      <c r="A63" s="89" t="s">
        <v>508</v>
      </c>
      <c r="B63" s="169"/>
      <c r="C63" s="209"/>
      <c r="D63" s="209"/>
      <c r="E63" s="209"/>
      <c r="F63" s="209"/>
      <c r="G63" s="170"/>
      <c r="H63" s="147"/>
      <c r="I63" s="44"/>
      <c r="J63" s="64"/>
      <c r="K63" s="44"/>
    </row>
    <row r="64" spans="1:11" s="60" customFormat="1" x14ac:dyDescent="0.25">
      <c r="A64" s="89" t="s">
        <v>509</v>
      </c>
      <c r="B64" s="169"/>
      <c r="C64" s="209"/>
      <c r="D64" s="209"/>
      <c r="E64" s="209"/>
      <c r="F64" s="209"/>
      <c r="G64" s="170"/>
      <c r="H64" s="147"/>
      <c r="I64" s="44"/>
      <c r="J64" s="64"/>
      <c r="K64" s="44"/>
    </row>
    <row r="65" spans="1:11" s="60" customFormat="1" x14ac:dyDescent="0.25">
      <c r="A65" s="89" t="s">
        <v>510</v>
      </c>
      <c r="B65" s="169"/>
      <c r="C65" s="209"/>
      <c r="D65" s="209"/>
      <c r="E65" s="209"/>
      <c r="F65" s="209"/>
      <c r="G65" s="170"/>
      <c r="H65" s="147"/>
      <c r="I65" s="44"/>
      <c r="J65" s="64"/>
      <c r="K65" s="44"/>
    </row>
    <row r="66" spans="1:11" s="60" customFormat="1" x14ac:dyDescent="0.25">
      <c r="A66" s="89" t="s">
        <v>511</v>
      </c>
      <c r="B66" s="203" t="s">
        <v>481</v>
      </c>
      <c r="C66" s="204"/>
      <c r="D66" s="204"/>
      <c r="E66" s="204"/>
      <c r="F66" s="204"/>
      <c r="G66" s="205"/>
      <c r="H66" s="86" t="s">
        <v>483</v>
      </c>
      <c r="I66" s="22">
        <f>SUM(I61:I65)</f>
        <v>0</v>
      </c>
      <c r="J66" s="22">
        <f>SUM(J61:J65)</f>
        <v>0</v>
      </c>
      <c r="K66" s="86" t="s">
        <v>483</v>
      </c>
    </row>
    <row r="67" spans="1:11" s="60" customFormat="1" x14ac:dyDescent="0.25">
      <c r="A67" s="89" t="s">
        <v>512</v>
      </c>
      <c r="B67" s="203" t="s">
        <v>482</v>
      </c>
      <c r="C67" s="204"/>
      <c r="D67" s="204"/>
      <c r="E67" s="204"/>
      <c r="F67" s="204"/>
      <c r="G67" s="205"/>
      <c r="H67" s="147"/>
      <c r="I67" s="86" t="s">
        <v>483</v>
      </c>
      <c r="J67" s="86" t="s">
        <v>483</v>
      </c>
      <c r="K67" s="22">
        <f>SUM(K61:K65)</f>
        <v>0</v>
      </c>
    </row>
    <row r="68" spans="1:11" s="60" customFormat="1" x14ac:dyDescent="0.25">
      <c r="A68" s="89" t="s">
        <v>513</v>
      </c>
      <c r="B68" s="132" t="s">
        <v>525</v>
      </c>
      <c r="C68" s="133"/>
      <c r="D68" s="133"/>
      <c r="E68" s="133"/>
      <c r="F68" s="133"/>
      <c r="G68" s="133"/>
      <c r="H68" s="210">
        <f>H69+H70+H71+H72</f>
        <v>0</v>
      </c>
      <c r="I68" s="211"/>
      <c r="J68" s="211"/>
      <c r="K68" s="211"/>
    </row>
    <row r="69" spans="1:11" s="60" customFormat="1" x14ac:dyDescent="0.25">
      <c r="A69" s="89" t="s">
        <v>530</v>
      </c>
      <c r="B69" s="90" t="s">
        <v>495</v>
      </c>
      <c r="C69" s="91"/>
      <c r="D69" s="91"/>
      <c r="E69" s="91"/>
      <c r="F69" s="91"/>
      <c r="G69" s="92"/>
      <c r="H69" s="206"/>
      <c r="I69" s="207"/>
      <c r="J69" s="207"/>
      <c r="K69" s="208"/>
    </row>
    <row r="70" spans="1:11" s="60" customFormat="1" x14ac:dyDescent="0.25">
      <c r="A70" s="89" t="s">
        <v>531</v>
      </c>
      <c r="B70" s="90" t="s">
        <v>522</v>
      </c>
      <c r="C70" s="91"/>
      <c r="D70" s="91"/>
      <c r="E70" s="91"/>
      <c r="F70" s="91"/>
      <c r="G70" s="92"/>
      <c r="H70" s="206"/>
      <c r="I70" s="207"/>
      <c r="J70" s="207"/>
      <c r="K70" s="208"/>
    </row>
    <row r="71" spans="1:11" s="60" customFormat="1" x14ac:dyDescent="0.25">
      <c r="A71" s="89" t="s">
        <v>532</v>
      </c>
      <c r="B71" s="203" t="s">
        <v>484</v>
      </c>
      <c r="C71" s="204"/>
      <c r="D71" s="204"/>
      <c r="E71" s="204"/>
      <c r="F71" s="204"/>
      <c r="G71" s="205"/>
      <c r="H71" s="206"/>
      <c r="I71" s="207"/>
      <c r="J71" s="207"/>
      <c r="K71" s="208"/>
    </row>
    <row r="72" spans="1:11" s="60" customFormat="1" ht="14.45" customHeight="1" x14ac:dyDescent="0.25">
      <c r="A72" s="89" t="s">
        <v>533</v>
      </c>
      <c r="B72" s="203" t="s">
        <v>485</v>
      </c>
      <c r="C72" s="204"/>
      <c r="D72" s="204"/>
      <c r="E72" s="204"/>
      <c r="F72" s="204"/>
      <c r="G72" s="205"/>
      <c r="H72" s="206"/>
      <c r="I72" s="207"/>
      <c r="J72" s="207"/>
      <c r="K72" s="208"/>
    </row>
    <row r="73" spans="1:11" s="88" customFormat="1" x14ac:dyDescent="0.25">
      <c r="A73" s="87" t="s">
        <v>474</v>
      </c>
      <c r="B73" s="200" t="s">
        <v>505</v>
      </c>
      <c r="C73" s="201"/>
      <c r="D73" s="201"/>
      <c r="E73" s="201"/>
      <c r="F73" s="201"/>
      <c r="G73" s="201"/>
      <c r="H73" s="201"/>
      <c r="I73" s="201"/>
      <c r="J73" s="201"/>
      <c r="K73" s="202"/>
    </row>
    <row r="74" spans="1:11" s="60" customFormat="1" ht="13.9" customHeight="1" x14ac:dyDescent="0.25">
      <c r="A74" s="89" t="s">
        <v>514</v>
      </c>
      <c r="B74" s="169"/>
      <c r="C74" s="209"/>
      <c r="D74" s="209"/>
      <c r="E74" s="209"/>
      <c r="F74" s="209"/>
      <c r="G74" s="170"/>
      <c r="H74" s="147"/>
      <c r="I74" s="44"/>
      <c r="J74" s="64"/>
      <c r="K74" s="44"/>
    </row>
    <row r="75" spans="1:11" s="60" customFormat="1" ht="13.9" customHeight="1" x14ac:dyDescent="0.25">
      <c r="A75" s="89" t="s">
        <v>515</v>
      </c>
      <c r="B75" s="169"/>
      <c r="C75" s="209"/>
      <c r="D75" s="209"/>
      <c r="E75" s="209"/>
      <c r="F75" s="209"/>
      <c r="G75" s="170"/>
      <c r="H75" s="147"/>
      <c r="I75" s="44"/>
      <c r="J75" s="64"/>
      <c r="K75" s="44"/>
    </row>
    <row r="76" spans="1:11" s="60" customFormat="1" ht="13.9" customHeight="1" x14ac:dyDescent="0.25">
      <c r="A76" s="89" t="s">
        <v>516</v>
      </c>
      <c r="B76" s="169"/>
      <c r="C76" s="209"/>
      <c r="D76" s="209"/>
      <c r="E76" s="209"/>
      <c r="F76" s="209"/>
      <c r="G76" s="170"/>
      <c r="H76" s="147"/>
      <c r="I76" s="44"/>
      <c r="J76" s="64"/>
      <c r="K76" s="44"/>
    </row>
    <row r="77" spans="1:11" s="60" customFormat="1" x14ac:dyDescent="0.25">
      <c r="A77" s="89" t="s">
        <v>517</v>
      </c>
      <c r="B77" s="169"/>
      <c r="C77" s="209"/>
      <c r="D77" s="209"/>
      <c r="E77" s="209"/>
      <c r="F77" s="209"/>
      <c r="G77" s="170"/>
      <c r="H77" s="147"/>
      <c r="I77" s="44"/>
      <c r="J77" s="64"/>
      <c r="K77" s="44"/>
    </row>
    <row r="78" spans="1:11" s="60" customFormat="1" x14ac:dyDescent="0.25">
      <c r="A78" s="89" t="s">
        <v>518</v>
      </c>
      <c r="B78" s="169"/>
      <c r="C78" s="209"/>
      <c r="D78" s="209"/>
      <c r="E78" s="209"/>
      <c r="F78" s="209"/>
      <c r="G78" s="170"/>
      <c r="H78" s="147"/>
      <c r="I78" s="44"/>
      <c r="J78" s="64"/>
      <c r="K78" s="44"/>
    </row>
    <row r="79" spans="1:11" s="60" customFormat="1" x14ac:dyDescent="0.25">
      <c r="A79" s="89" t="s">
        <v>519</v>
      </c>
      <c r="B79" s="203" t="s">
        <v>481</v>
      </c>
      <c r="C79" s="204"/>
      <c r="D79" s="204"/>
      <c r="E79" s="204"/>
      <c r="F79" s="204"/>
      <c r="G79" s="205"/>
      <c r="H79" s="86" t="s">
        <v>483</v>
      </c>
      <c r="I79" s="22">
        <f>SUM(I74:I78)</f>
        <v>0</v>
      </c>
      <c r="J79" s="22">
        <f>SUM(J74:J78)</f>
        <v>0</v>
      </c>
      <c r="K79" s="86" t="s">
        <v>483</v>
      </c>
    </row>
    <row r="80" spans="1:11" s="60" customFormat="1" x14ac:dyDescent="0.25">
      <c r="A80" s="89" t="s">
        <v>520</v>
      </c>
      <c r="B80" s="203" t="s">
        <v>482</v>
      </c>
      <c r="C80" s="204"/>
      <c r="D80" s="204"/>
      <c r="E80" s="204"/>
      <c r="F80" s="204"/>
      <c r="G80" s="205"/>
      <c r="H80" s="147"/>
      <c r="I80" s="86" t="s">
        <v>483</v>
      </c>
      <c r="J80" s="86" t="s">
        <v>483</v>
      </c>
      <c r="K80" s="22">
        <f>SUM(K74:K78)</f>
        <v>0</v>
      </c>
    </row>
    <row r="81" spans="1:11" s="60" customFormat="1" x14ac:dyDescent="0.25">
      <c r="A81" s="89" t="s">
        <v>521</v>
      </c>
      <c r="B81" s="132" t="s">
        <v>525</v>
      </c>
      <c r="C81" s="133"/>
      <c r="D81" s="133"/>
      <c r="E81" s="133"/>
      <c r="F81" s="133"/>
      <c r="G81" s="133"/>
      <c r="H81" s="210">
        <f>H82+H83+H84+H85</f>
        <v>0</v>
      </c>
      <c r="I81" s="211"/>
      <c r="J81" s="211"/>
      <c r="K81" s="211"/>
    </row>
    <row r="82" spans="1:11" s="60" customFormat="1" x14ac:dyDescent="0.25">
      <c r="A82" s="89" t="s">
        <v>534</v>
      </c>
      <c r="B82" s="90" t="s">
        <v>495</v>
      </c>
      <c r="C82" s="91"/>
      <c r="D82" s="91"/>
      <c r="E82" s="91"/>
      <c r="F82" s="91"/>
      <c r="G82" s="92"/>
      <c r="H82" s="206"/>
      <c r="I82" s="207"/>
      <c r="J82" s="207"/>
      <c r="K82" s="208"/>
    </row>
    <row r="83" spans="1:11" s="60" customFormat="1" x14ac:dyDescent="0.25">
      <c r="A83" s="89" t="s">
        <v>535</v>
      </c>
      <c r="B83" s="90" t="s">
        <v>522</v>
      </c>
      <c r="C83" s="91"/>
      <c r="D83" s="91"/>
      <c r="E83" s="91"/>
      <c r="F83" s="91"/>
      <c r="G83" s="92"/>
      <c r="H83" s="206"/>
      <c r="I83" s="207"/>
      <c r="J83" s="207"/>
      <c r="K83" s="208"/>
    </row>
    <row r="84" spans="1:11" s="60" customFormat="1" x14ac:dyDescent="0.25">
      <c r="A84" s="89" t="s">
        <v>536</v>
      </c>
      <c r="B84" s="203" t="s">
        <v>484</v>
      </c>
      <c r="C84" s="204"/>
      <c r="D84" s="204"/>
      <c r="E84" s="204"/>
      <c r="F84" s="204"/>
      <c r="G84" s="205"/>
      <c r="H84" s="206"/>
      <c r="I84" s="207"/>
      <c r="J84" s="207"/>
      <c r="K84" s="208"/>
    </row>
    <row r="85" spans="1:11" s="60" customFormat="1" ht="14.45" customHeight="1" x14ac:dyDescent="0.25">
      <c r="A85" s="89" t="s">
        <v>537</v>
      </c>
      <c r="B85" s="203" t="s">
        <v>485</v>
      </c>
      <c r="C85" s="204"/>
      <c r="D85" s="204"/>
      <c r="E85" s="204"/>
      <c r="F85" s="204"/>
      <c r="G85" s="205"/>
      <c r="H85" s="206"/>
      <c r="I85" s="207"/>
      <c r="J85" s="207"/>
      <c r="K85" s="208"/>
    </row>
    <row r="86" spans="1:11" s="60" customFormat="1" x14ac:dyDescent="0.25">
      <c r="A86" s="85" t="s">
        <v>650</v>
      </c>
      <c r="B86" s="218" t="s">
        <v>621</v>
      </c>
      <c r="C86" s="219"/>
      <c r="D86" s="219"/>
      <c r="E86" s="219"/>
      <c r="F86" s="219"/>
      <c r="G86" s="219"/>
      <c r="H86" s="219"/>
      <c r="I86" s="219"/>
      <c r="J86" s="219"/>
      <c r="K86" s="220"/>
    </row>
    <row r="87" spans="1:11" s="35" customFormat="1" x14ac:dyDescent="0.25">
      <c r="A87" s="113" t="s">
        <v>651</v>
      </c>
      <c r="B87" s="221" t="s">
        <v>622</v>
      </c>
      <c r="C87" s="222"/>
      <c r="D87" s="222"/>
      <c r="E87" s="222"/>
      <c r="F87" s="222"/>
      <c r="G87" s="223"/>
      <c r="H87" s="111" t="s">
        <v>483</v>
      </c>
      <c r="I87" s="112">
        <f>I42+I53+I66+I79</f>
        <v>0</v>
      </c>
      <c r="J87" s="112">
        <f>J42+J53+J66+J79</f>
        <v>0</v>
      </c>
      <c r="K87" s="112">
        <f>K43+K54+K67+K80</f>
        <v>0</v>
      </c>
    </row>
    <row r="88" spans="1:11" s="88" customFormat="1" x14ac:dyDescent="0.25">
      <c r="A88" s="113" t="s">
        <v>652</v>
      </c>
      <c r="B88" s="213" t="s">
        <v>482</v>
      </c>
      <c r="C88" s="214"/>
      <c r="D88" s="214"/>
      <c r="E88" s="214"/>
      <c r="F88" s="214"/>
      <c r="G88" s="215"/>
      <c r="H88" s="9" t="s">
        <v>483</v>
      </c>
      <c r="I88" s="9" t="s">
        <v>483</v>
      </c>
      <c r="J88" s="9" t="s">
        <v>483</v>
      </c>
      <c r="K88" s="94">
        <f>K43+K54+K67+K80</f>
        <v>0</v>
      </c>
    </row>
    <row r="89" spans="1:11" s="88" customFormat="1" x14ac:dyDescent="0.25">
      <c r="A89" s="113" t="s">
        <v>653</v>
      </c>
      <c r="B89" s="135" t="s">
        <v>525</v>
      </c>
      <c r="C89" s="136"/>
      <c r="D89" s="136"/>
      <c r="E89" s="136"/>
      <c r="F89" s="136"/>
      <c r="G89" s="136"/>
      <c r="H89" s="216">
        <f>H90+H91+H92+H93</f>
        <v>0</v>
      </c>
      <c r="I89" s="217"/>
      <c r="J89" s="217"/>
      <c r="K89" s="217"/>
    </row>
    <row r="90" spans="1:11" s="88" customFormat="1" x14ac:dyDescent="0.25">
      <c r="A90" s="113" t="s">
        <v>654</v>
      </c>
      <c r="B90" s="114" t="s">
        <v>495</v>
      </c>
      <c r="C90" s="115"/>
      <c r="D90" s="115"/>
      <c r="E90" s="115"/>
      <c r="F90" s="115"/>
      <c r="G90" s="116"/>
      <c r="H90" s="216">
        <f>H56+H69+H82</f>
        <v>0</v>
      </c>
      <c r="I90" s="217"/>
      <c r="J90" s="217"/>
      <c r="K90" s="217"/>
    </row>
    <row r="91" spans="1:11" s="88" customFormat="1" x14ac:dyDescent="0.25">
      <c r="A91" s="113" t="s">
        <v>655</v>
      </c>
      <c r="B91" s="114" t="s">
        <v>522</v>
      </c>
      <c r="C91" s="115"/>
      <c r="D91" s="115"/>
      <c r="E91" s="115"/>
      <c r="F91" s="115"/>
      <c r="G91" s="116"/>
      <c r="H91" s="216">
        <f>H57+H70+H83</f>
        <v>0</v>
      </c>
      <c r="I91" s="217"/>
      <c r="J91" s="217"/>
      <c r="K91" s="217"/>
    </row>
    <row r="92" spans="1:11" s="88" customFormat="1" x14ac:dyDescent="0.25">
      <c r="A92" s="113" t="s">
        <v>656</v>
      </c>
      <c r="B92" s="213" t="s">
        <v>484</v>
      </c>
      <c r="C92" s="214"/>
      <c r="D92" s="214"/>
      <c r="E92" s="214"/>
      <c r="F92" s="214"/>
      <c r="G92" s="215"/>
      <c r="H92" s="216">
        <f>H45+H58+H71+H84</f>
        <v>0</v>
      </c>
      <c r="I92" s="217"/>
      <c r="J92" s="217"/>
      <c r="K92" s="217"/>
    </row>
    <row r="93" spans="1:11" s="88" customFormat="1" x14ac:dyDescent="0.25">
      <c r="A93" s="113" t="s">
        <v>657</v>
      </c>
      <c r="B93" s="213" t="s">
        <v>485</v>
      </c>
      <c r="C93" s="214"/>
      <c r="D93" s="214"/>
      <c r="E93" s="214"/>
      <c r="F93" s="214"/>
      <c r="G93" s="215"/>
      <c r="H93" s="216">
        <f>H46+H59+H72+H85</f>
        <v>0</v>
      </c>
      <c r="I93" s="217"/>
      <c r="J93" s="217"/>
      <c r="K93" s="217"/>
    </row>
    <row r="95" spans="1:11" x14ac:dyDescent="0.25">
      <c r="A95" s="11" t="s">
        <v>660</v>
      </c>
    </row>
  </sheetData>
  <sheetProtection sheet="1" objects="1" scenarios="1"/>
  <mergeCells count="96">
    <mergeCell ref="B47:K47"/>
    <mergeCell ref="B54:G54"/>
    <mergeCell ref="B58:G58"/>
    <mergeCell ref="H58:K58"/>
    <mergeCell ref="H56:K56"/>
    <mergeCell ref="H57:K57"/>
    <mergeCell ref="H55:K55"/>
    <mergeCell ref="B48:G48"/>
    <mergeCell ref="B51:G51"/>
    <mergeCell ref="B53:G53"/>
    <mergeCell ref="B49:G49"/>
    <mergeCell ref="B50:G50"/>
    <mergeCell ref="B52:G52"/>
    <mergeCell ref="B74:G74"/>
    <mergeCell ref="H68:K68"/>
    <mergeCell ref="H81:K81"/>
    <mergeCell ref="H71:K71"/>
    <mergeCell ref="H69:K69"/>
    <mergeCell ref="H70:K70"/>
    <mergeCell ref="H72:K72"/>
    <mergeCell ref="B72:G72"/>
    <mergeCell ref="B78:G78"/>
    <mergeCell ref="B66:G66"/>
    <mergeCell ref="B67:G67"/>
    <mergeCell ref="B71:G71"/>
    <mergeCell ref="B73:K73"/>
    <mergeCell ref="B65:G65"/>
    <mergeCell ref="H83:K83"/>
    <mergeCell ref="H84:K84"/>
    <mergeCell ref="B93:G93"/>
    <mergeCell ref="H93:K93"/>
    <mergeCell ref="B86:K86"/>
    <mergeCell ref="B88:G88"/>
    <mergeCell ref="H90:K90"/>
    <mergeCell ref="H91:K91"/>
    <mergeCell ref="B92:G92"/>
    <mergeCell ref="H92:K92"/>
    <mergeCell ref="H89:K89"/>
    <mergeCell ref="B87:G87"/>
    <mergeCell ref="B85:G85"/>
    <mergeCell ref="H85:K85"/>
    <mergeCell ref="B84:G84"/>
    <mergeCell ref="H82:K82"/>
    <mergeCell ref="B75:G75"/>
    <mergeCell ref="B76:G76"/>
    <mergeCell ref="B79:G79"/>
    <mergeCell ref="B80:G80"/>
    <mergeCell ref="B77:G77"/>
    <mergeCell ref="B59:G59"/>
    <mergeCell ref="H59:K59"/>
    <mergeCell ref="B60:K60"/>
    <mergeCell ref="B61:G61"/>
    <mergeCell ref="B64:G64"/>
    <mergeCell ref="B62:G62"/>
    <mergeCell ref="B63:G63"/>
    <mergeCell ref="B36:K36"/>
    <mergeCell ref="B43:G43"/>
    <mergeCell ref="H45:K45"/>
    <mergeCell ref="H46:K46"/>
    <mergeCell ref="B37:G37"/>
    <mergeCell ref="B40:G40"/>
    <mergeCell ref="B42:G42"/>
    <mergeCell ref="B38:G38"/>
    <mergeCell ref="B39:G39"/>
    <mergeCell ref="H44:K44"/>
    <mergeCell ref="B44:G44"/>
    <mergeCell ref="B41:G41"/>
    <mergeCell ref="B8:C8"/>
    <mergeCell ref="B5:C5"/>
    <mergeCell ref="B4:C4"/>
    <mergeCell ref="B3:C3"/>
    <mergeCell ref="B1:K1"/>
    <mergeCell ref="B2:K2"/>
    <mergeCell ref="B6:C6"/>
    <mergeCell ref="B7:C7"/>
    <mergeCell ref="D3:F3"/>
    <mergeCell ref="D4:F4"/>
    <mergeCell ref="D5:F5"/>
    <mergeCell ref="D6:F6"/>
    <mergeCell ref="D7:F7"/>
    <mergeCell ref="D8:F8"/>
    <mergeCell ref="A26:A28"/>
    <mergeCell ref="B26:B28"/>
    <mergeCell ref="B24:K24"/>
    <mergeCell ref="D12:F12"/>
    <mergeCell ref="G12:K12"/>
    <mergeCell ref="A12:A14"/>
    <mergeCell ref="B12:B14"/>
    <mergeCell ref="B34:K34"/>
    <mergeCell ref="B35:G35"/>
    <mergeCell ref="B9:G9"/>
    <mergeCell ref="C12:C14"/>
    <mergeCell ref="C26:C28"/>
    <mergeCell ref="D26:F26"/>
    <mergeCell ref="G26:K26"/>
    <mergeCell ref="B10:K10"/>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45"/>
  <sheetViews>
    <sheetView zoomScale="102" zoomScaleNormal="102" workbookViewId="0">
      <pane ySplit="5" topLeftCell="A6" activePane="bottomLeft" state="frozen"/>
      <selection pane="bottomLeft"/>
    </sheetView>
  </sheetViews>
  <sheetFormatPr defaultColWidth="8.85546875" defaultRowHeight="15" x14ac:dyDescent="0.25"/>
  <cols>
    <col min="1" max="1" width="7.42578125" customWidth="1"/>
    <col min="2" max="2" width="38.140625" customWidth="1"/>
    <col min="3" max="3" width="13.7109375" customWidth="1"/>
    <col min="4" max="5" width="12.7109375" customWidth="1"/>
    <col min="6" max="6" width="13.7109375" customWidth="1"/>
    <col min="7" max="7" width="12.140625" customWidth="1"/>
    <col min="8" max="8" width="11.140625" customWidth="1"/>
    <col min="9" max="9" width="11.7109375" customWidth="1"/>
    <col min="10" max="10" width="11.140625" customWidth="1"/>
    <col min="11" max="11" width="11.28515625" customWidth="1"/>
    <col min="12" max="12" width="11" customWidth="1"/>
  </cols>
  <sheetData>
    <row r="1" spans="1:13" x14ac:dyDescent="0.25">
      <c r="A1" s="31" t="s">
        <v>174</v>
      </c>
      <c r="B1" s="225" t="s">
        <v>623</v>
      </c>
      <c r="C1" s="225"/>
      <c r="D1" s="225"/>
      <c r="E1" s="225"/>
      <c r="F1" s="225"/>
      <c r="G1" s="225"/>
      <c r="H1" s="225"/>
      <c r="I1" s="225"/>
      <c r="J1" s="225"/>
      <c r="K1" s="225"/>
      <c r="M1" s="98"/>
    </row>
    <row r="2" spans="1:13" x14ac:dyDescent="0.25">
      <c r="A2" s="32" t="s">
        <v>47</v>
      </c>
      <c r="B2" s="32" t="s">
        <v>48</v>
      </c>
      <c r="C2" s="32" t="s">
        <v>49</v>
      </c>
      <c r="D2" s="32" t="s">
        <v>50</v>
      </c>
      <c r="E2" s="32" t="s">
        <v>101</v>
      </c>
      <c r="F2" s="32" t="s">
        <v>102</v>
      </c>
      <c r="G2" s="32" t="s">
        <v>103</v>
      </c>
      <c r="H2" s="32" t="s">
        <v>104</v>
      </c>
      <c r="I2" s="32" t="s">
        <v>105</v>
      </c>
      <c r="J2" s="32" t="s">
        <v>106</v>
      </c>
      <c r="K2" s="32" t="s">
        <v>134</v>
      </c>
    </row>
    <row r="3" spans="1:13" ht="17.45" customHeight="1" x14ac:dyDescent="0.25">
      <c r="A3" s="226" t="s">
        <v>107</v>
      </c>
      <c r="B3" s="226" t="s">
        <v>108</v>
      </c>
      <c r="C3" s="181" t="str">
        <f>'4'!C3</f>
        <v>Užpildykite 1.1.2 punktą</v>
      </c>
      <c r="D3" s="226" t="s">
        <v>109</v>
      </c>
      <c r="E3" s="226"/>
      <c r="F3" s="226"/>
      <c r="G3" s="226" t="s">
        <v>110</v>
      </c>
      <c r="H3" s="226"/>
      <c r="I3" s="226"/>
      <c r="J3" s="226"/>
      <c r="K3" s="226"/>
    </row>
    <row r="4" spans="1:13" x14ac:dyDescent="0.25">
      <c r="A4" s="226"/>
      <c r="B4" s="226"/>
      <c r="C4" s="182"/>
      <c r="D4" s="24" t="s">
        <v>659</v>
      </c>
      <c r="E4" s="24" t="s">
        <v>112</v>
      </c>
      <c r="F4" s="24" t="s">
        <v>113</v>
      </c>
      <c r="G4" s="24" t="s">
        <v>111</v>
      </c>
      <c r="H4" s="24" t="s">
        <v>112</v>
      </c>
      <c r="I4" s="24" t="s">
        <v>113</v>
      </c>
      <c r="J4" s="24" t="s">
        <v>114</v>
      </c>
      <c r="K4" s="24" t="s">
        <v>115</v>
      </c>
    </row>
    <row r="5" spans="1:13" ht="24" customHeight="1" x14ac:dyDescent="0.25">
      <c r="A5" s="226"/>
      <c r="B5" s="226"/>
      <c r="C5" s="183"/>
      <c r="D5" s="24" t="b">
        <f>'4'!D5</f>
        <v>0</v>
      </c>
      <c r="E5" s="24" t="b">
        <f>'4'!E5</f>
        <v>0</v>
      </c>
      <c r="F5" s="24" t="b">
        <f>'4'!F5</f>
        <v>0</v>
      </c>
      <c r="G5" s="24">
        <f>'4'!G5</f>
        <v>1</v>
      </c>
      <c r="H5" s="24">
        <f>'4'!H5</f>
        <v>2</v>
      </c>
      <c r="I5" s="24">
        <f>'4'!I5</f>
        <v>3</v>
      </c>
      <c r="J5" s="24" t="str">
        <f>'4'!J5</f>
        <v>-</v>
      </c>
      <c r="K5" s="24" t="str">
        <f>'4'!K5</f>
        <v>-</v>
      </c>
    </row>
    <row r="6" spans="1:13" x14ac:dyDescent="0.25">
      <c r="A6" s="143"/>
      <c r="B6" s="227" t="s">
        <v>175</v>
      </c>
      <c r="C6" s="227"/>
      <c r="D6" s="227"/>
      <c r="E6" s="227"/>
      <c r="F6" s="227"/>
      <c r="G6" s="227"/>
      <c r="H6" s="227"/>
      <c r="I6" s="227"/>
      <c r="J6" s="227"/>
      <c r="K6" s="227"/>
    </row>
    <row r="7" spans="1:13" s="35" customFormat="1" x14ac:dyDescent="0.25">
      <c r="A7" s="36"/>
      <c r="B7" s="37" t="s">
        <v>176</v>
      </c>
      <c r="C7" s="45">
        <f t="shared" ref="C7:K7" si="0">SUM(C8,C23,C41)</f>
        <v>0</v>
      </c>
      <c r="D7" s="45">
        <f t="shared" si="0"/>
        <v>0</v>
      </c>
      <c r="E7" s="45">
        <f t="shared" si="0"/>
        <v>0</v>
      </c>
      <c r="F7" s="45">
        <f t="shared" si="0"/>
        <v>0</v>
      </c>
      <c r="G7" s="45">
        <f t="shared" si="0"/>
        <v>0</v>
      </c>
      <c r="H7" s="45">
        <f t="shared" si="0"/>
        <v>0</v>
      </c>
      <c r="I7" s="45">
        <f t="shared" si="0"/>
        <v>0</v>
      </c>
      <c r="J7" s="45">
        <f t="shared" si="0"/>
        <v>0</v>
      </c>
      <c r="K7" s="45">
        <f t="shared" si="0"/>
        <v>0</v>
      </c>
    </row>
    <row r="8" spans="1:13" s="35" customFormat="1" x14ac:dyDescent="0.25">
      <c r="A8" s="27" t="s">
        <v>177</v>
      </c>
      <c r="B8" s="28" t="s">
        <v>178</v>
      </c>
      <c r="C8" s="46">
        <f t="shared" ref="C8:K8" si="1">SUM(C9,C10,C18,C19)</f>
        <v>0</v>
      </c>
      <c r="D8" s="46">
        <f t="shared" si="1"/>
        <v>0</v>
      </c>
      <c r="E8" s="46">
        <f t="shared" si="1"/>
        <v>0</v>
      </c>
      <c r="F8" s="46">
        <f t="shared" si="1"/>
        <v>0</v>
      </c>
      <c r="G8" s="46">
        <f t="shared" si="1"/>
        <v>0</v>
      </c>
      <c r="H8" s="46">
        <f t="shared" si="1"/>
        <v>0</v>
      </c>
      <c r="I8" s="46">
        <f t="shared" si="1"/>
        <v>0</v>
      </c>
      <c r="J8" s="46">
        <f t="shared" si="1"/>
        <v>0</v>
      </c>
      <c r="K8" s="46">
        <f t="shared" si="1"/>
        <v>0</v>
      </c>
    </row>
    <row r="9" spans="1:13" s="41" customFormat="1" x14ac:dyDescent="0.25">
      <c r="A9" s="39" t="s">
        <v>0</v>
      </c>
      <c r="B9" s="40" t="s">
        <v>179</v>
      </c>
      <c r="C9" s="117"/>
      <c r="D9" s="117"/>
      <c r="E9" s="117"/>
      <c r="F9" s="117"/>
      <c r="G9" s="117"/>
      <c r="H9" s="117"/>
      <c r="I9" s="117"/>
      <c r="J9" s="117"/>
      <c r="K9" s="117"/>
      <c r="M9" s="98"/>
    </row>
    <row r="10" spans="1:13" s="41" customFormat="1" x14ac:dyDescent="0.25">
      <c r="A10" s="39" t="s">
        <v>45</v>
      </c>
      <c r="B10" s="40" t="s">
        <v>184</v>
      </c>
      <c r="C10" s="47">
        <f t="shared" ref="C10:K10" si="2">SUM(C11:C16,C17)</f>
        <v>0</v>
      </c>
      <c r="D10" s="47">
        <f t="shared" si="2"/>
        <v>0</v>
      </c>
      <c r="E10" s="47">
        <f t="shared" si="2"/>
        <v>0</v>
      </c>
      <c r="F10" s="47">
        <f t="shared" si="2"/>
        <v>0</v>
      </c>
      <c r="G10" s="47">
        <f t="shared" si="2"/>
        <v>0</v>
      </c>
      <c r="H10" s="47">
        <f t="shared" si="2"/>
        <v>0</v>
      </c>
      <c r="I10" s="47">
        <f t="shared" si="2"/>
        <v>0</v>
      </c>
      <c r="J10" s="47">
        <f t="shared" si="2"/>
        <v>0</v>
      </c>
      <c r="K10" s="47">
        <f t="shared" si="2"/>
        <v>0</v>
      </c>
    </row>
    <row r="11" spans="1:13" x14ac:dyDescent="0.25">
      <c r="A11" s="25" t="s">
        <v>55</v>
      </c>
      <c r="B11" s="26" t="s">
        <v>131</v>
      </c>
      <c r="C11" s="49">
        <f>'4'!C85</f>
        <v>0</v>
      </c>
      <c r="D11" s="49">
        <f>'4'!D85</f>
        <v>0</v>
      </c>
      <c r="E11" s="49">
        <f>'4'!E85</f>
        <v>0</v>
      </c>
      <c r="F11" s="49">
        <f>'4'!F85</f>
        <v>0</v>
      </c>
      <c r="G11" s="49">
        <f>'4'!G85</f>
        <v>0</v>
      </c>
      <c r="H11" s="49">
        <f>'4'!H85</f>
        <v>0</v>
      </c>
      <c r="I11" s="49">
        <f>'4'!I85</f>
        <v>0</v>
      </c>
      <c r="J11" s="49">
        <f>'4'!J85</f>
        <v>0</v>
      </c>
      <c r="K11" s="49">
        <f>'4'!K85</f>
        <v>0</v>
      </c>
    </row>
    <row r="12" spans="1:13" x14ac:dyDescent="0.25">
      <c r="A12" s="25" t="s">
        <v>74</v>
      </c>
      <c r="B12" s="26" t="s">
        <v>132</v>
      </c>
      <c r="C12" s="49">
        <f>'4'!C95</f>
        <v>0</v>
      </c>
      <c r="D12" s="49">
        <f>'4'!D95</f>
        <v>0</v>
      </c>
      <c r="E12" s="49">
        <f>'4'!E95</f>
        <v>0</v>
      </c>
      <c r="F12" s="49">
        <f>'4'!F95</f>
        <v>0</v>
      </c>
      <c r="G12" s="49">
        <f>'4'!G95</f>
        <v>0</v>
      </c>
      <c r="H12" s="49">
        <f>'4'!H95</f>
        <v>0</v>
      </c>
      <c r="I12" s="49">
        <f>'4'!I95</f>
        <v>0</v>
      </c>
      <c r="J12" s="49">
        <f>'4'!J95</f>
        <v>0</v>
      </c>
      <c r="K12" s="49">
        <f>'4'!K95</f>
        <v>0</v>
      </c>
    </row>
    <row r="13" spans="1:13" x14ac:dyDescent="0.25">
      <c r="A13" s="25" t="s">
        <v>185</v>
      </c>
      <c r="B13" s="26" t="s">
        <v>186</v>
      </c>
      <c r="C13" s="49">
        <f>'4'!C105</f>
        <v>0</v>
      </c>
      <c r="D13" s="49">
        <f>'4'!D105</f>
        <v>0</v>
      </c>
      <c r="E13" s="49">
        <f>'4'!E105</f>
        <v>0</v>
      </c>
      <c r="F13" s="49">
        <f>'4'!F105</f>
        <v>0</v>
      </c>
      <c r="G13" s="49">
        <f>'4'!G105</f>
        <v>0</v>
      </c>
      <c r="H13" s="49">
        <f>'4'!H105</f>
        <v>0</v>
      </c>
      <c r="I13" s="49">
        <f>'4'!I105</f>
        <v>0</v>
      </c>
      <c r="J13" s="49">
        <f>'4'!J105</f>
        <v>0</v>
      </c>
      <c r="K13" s="49">
        <f>'4'!K105</f>
        <v>0</v>
      </c>
    </row>
    <row r="14" spans="1:13" x14ac:dyDescent="0.25">
      <c r="A14" s="25" t="s">
        <v>187</v>
      </c>
      <c r="B14" s="26" t="s">
        <v>133</v>
      </c>
      <c r="C14" s="49">
        <f>'4'!C115</f>
        <v>0</v>
      </c>
      <c r="D14" s="49">
        <f>'4'!D115</f>
        <v>0</v>
      </c>
      <c r="E14" s="49">
        <f>'4'!E115</f>
        <v>0</v>
      </c>
      <c r="F14" s="49">
        <f>'4'!F115</f>
        <v>0</v>
      </c>
      <c r="G14" s="49">
        <f>'4'!G115</f>
        <v>0</v>
      </c>
      <c r="H14" s="49">
        <f>'4'!H115</f>
        <v>0</v>
      </c>
      <c r="I14" s="49">
        <f>'4'!I115</f>
        <v>0</v>
      </c>
      <c r="J14" s="49">
        <f>'4'!J115</f>
        <v>0</v>
      </c>
      <c r="K14" s="49">
        <f>'4'!K115</f>
        <v>0</v>
      </c>
    </row>
    <row r="15" spans="1:13" x14ac:dyDescent="0.25">
      <c r="A15" s="25" t="s">
        <v>188</v>
      </c>
      <c r="B15" s="26" t="s">
        <v>675</v>
      </c>
      <c r="C15" s="49">
        <f>'4'!C125</f>
        <v>0</v>
      </c>
      <c r="D15" s="49">
        <f>'4'!D125</f>
        <v>0</v>
      </c>
      <c r="E15" s="49">
        <f>'4'!E125</f>
        <v>0</v>
      </c>
      <c r="F15" s="49">
        <f>'4'!F125</f>
        <v>0</v>
      </c>
      <c r="G15" s="49">
        <f>'4'!G125</f>
        <v>0</v>
      </c>
      <c r="H15" s="49">
        <f>'4'!H125</f>
        <v>0</v>
      </c>
      <c r="I15" s="49">
        <f>'4'!I125</f>
        <v>0</v>
      </c>
      <c r="J15" s="49">
        <f>'4'!J125</f>
        <v>0</v>
      </c>
      <c r="K15" s="49">
        <f>'4'!K125</f>
        <v>0</v>
      </c>
    </row>
    <row r="16" spans="1:13" x14ac:dyDescent="0.25">
      <c r="A16" s="25" t="s">
        <v>189</v>
      </c>
      <c r="B16" s="26" t="s">
        <v>190</v>
      </c>
      <c r="C16" s="48"/>
      <c r="D16" s="48"/>
      <c r="E16" s="48"/>
      <c r="F16" s="48"/>
      <c r="G16" s="48"/>
      <c r="H16" s="48"/>
      <c r="I16" s="48"/>
      <c r="J16" s="48"/>
      <c r="K16" s="48"/>
      <c r="M16" s="98"/>
    </row>
    <row r="17" spans="1:13" ht="45" x14ac:dyDescent="0.25">
      <c r="A17" s="25" t="s">
        <v>191</v>
      </c>
      <c r="B17" s="26" t="s">
        <v>192</v>
      </c>
      <c r="C17" s="48"/>
      <c r="D17" s="48"/>
      <c r="E17" s="48"/>
      <c r="F17" s="48"/>
      <c r="G17" s="48"/>
      <c r="H17" s="48"/>
      <c r="I17" s="48"/>
      <c r="J17" s="48"/>
      <c r="K17" s="48"/>
    </row>
    <row r="18" spans="1:13" s="41" customFormat="1" x14ac:dyDescent="0.25">
      <c r="A18" s="39" t="s">
        <v>82</v>
      </c>
      <c r="B18" s="40" t="s">
        <v>193</v>
      </c>
      <c r="C18" s="117"/>
      <c r="D18" s="117"/>
      <c r="E18" s="117"/>
      <c r="F18" s="117"/>
      <c r="G18" s="117"/>
      <c r="H18" s="117"/>
      <c r="I18" s="117"/>
      <c r="J18" s="117"/>
      <c r="K18" s="117"/>
      <c r="M18" s="98"/>
    </row>
    <row r="19" spans="1:13" s="41" customFormat="1" x14ac:dyDescent="0.25">
      <c r="A19" s="39" t="s">
        <v>195</v>
      </c>
      <c r="B19" s="40" t="s">
        <v>196</v>
      </c>
      <c r="C19" s="47">
        <f>SUM(C20:C22)</f>
        <v>0</v>
      </c>
      <c r="D19" s="47">
        <f t="shared" ref="D19:K19" si="3">SUM(D20:D22)</f>
        <v>0</v>
      </c>
      <c r="E19" s="47">
        <f t="shared" si="3"/>
        <v>0</v>
      </c>
      <c r="F19" s="47">
        <f t="shared" si="3"/>
        <v>0</v>
      </c>
      <c r="G19" s="47">
        <f t="shared" si="3"/>
        <v>0</v>
      </c>
      <c r="H19" s="47">
        <f t="shared" si="3"/>
        <v>0</v>
      </c>
      <c r="I19" s="47">
        <f t="shared" si="3"/>
        <v>0</v>
      </c>
      <c r="J19" s="47">
        <f t="shared" si="3"/>
        <v>0</v>
      </c>
      <c r="K19" s="47">
        <f t="shared" si="3"/>
        <v>0</v>
      </c>
    </row>
    <row r="20" spans="1:13" x14ac:dyDescent="0.25">
      <c r="A20" s="25" t="s">
        <v>116</v>
      </c>
      <c r="B20" s="26" t="s">
        <v>197</v>
      </c>
      <c r="C20" s="48"/>
      <c r="D20" s="48"/>
      <c r="E20" s="48"/>
      <c r="F20" s="48"/>
      <c r="G20" s="48"/>
      <c r="H20" s="48"/>
      <c r="I20" s="48"/>
      <c r="J20" s="48"/>
      <c r="K20" s="48"/>
    </row>
    <row r="21" spans="1:13" x14ac:dyDescent="0.25">
      <c r="A21" s="25" t="s">
        <v>122</v>
      </c>
      <c r="B21" s="26" t="s">
        <v>198</v>
      </c>
      <c r="C21" s="48"/>
      <c r="D21" s="48"/>
      <c r="E21" s="48"/>
      <c r="F21" s="48"/>
      <c r="G21" s="48"/>
      <c r="H21" s="48"/>
      <c r="I21" s="48"/>
      <c r="J21" s="48"/>
      <c r="K21" s="48"/>
    </row>
    <row r="22" spans="1:13" x14ac:dyDescent="0.25">
      <c r="A22" s="25" t="s">
        <v>127</v>
      </c>
      <c r="B22" s="26" t="s">
        <v>199</v>
      </c>
      <c r="C22" s="48"/>
      <c r="D22" s="48"/>
      <c r="E22" s="48"/>
      <c r="F22" s="48"/>
      <c r="G22" s="48"/>
      <c r="H22" s="48"/>
      <c r="I22" s="48"/>
      <c r="J22" s="48"/>
      <c r="K22" s="48"/>
    </row>
    <row r="23" spans="1:13" s="35" customFormat="1" x14ac:dyDescent="0.25">
      <c r="A23" s="27" t="s">
        <v>200</v>
      </c>
      <c r="B23" s="28" t="s">
        <v>201</v>
      </c>
      <c r="C23" s="46">
        <f>SUM(C24,C32,C37,C40)</f>
        <v>0</v>
      </c>
      <c r="D23" s="46">
        <f t="shared" ref="D23:K23" si="4">SUM(D24,D32,D37,D40)</f>
        <v>0</v>
      </c>
      <c r="E23" s="46">
        <f t="shared" si="4"/>
        <v>0</v>
      </c>
      <c r="F23" s="46">
        <f t="shared" si="4"/>
        <v>0</v>
      </c>
      <c r="G23" s="46">
        <f t="shared" si="4"/>
        <v>0</v>
      </c>
      <c r="H23" s="46">
        <f t="shared" si="4"/>
        <v>0</v>
      </c>
      <c r="I23" s="46">
        <f t="shared" si="4"/>
        <v>0</v>
      </c>
      <c r="J23" s="46">
        <f t="shared" si="4"/>
        <v>0</v>
      </c>
      <c r="K23" s="46">
        <f t="shared" si="4"/>
        <v>0</v>
      </c>
    </row>
    <row r="24" spans="1:13" s="41" customFormat="1" x14ac:dyDescent="0.25">
      <c r="A24" s="39" t="s">
        <v>0</v>
      </c>
      <c r="B24" s="40" t="s">
        <v>202</v>
      </c>
      <c r="C24" s="47">
        <f>SUM(C25:C31)</f>
        <v>0</v>
      </c>
      <c r="D24" s="47">
        <f t="shared" ref="D24:K24" si="5">SUM(D25:D31)</f>
        <v>0</v>
      </c>
      <c r="E24" s="47">
        <f t="shared" si="5"/>
        <v>0</v>
      </c>
      <c r="F24" s="47">
        <f t="shared" si="5"/>
        <v>0</v>
      </c>
      <c r="G24" s="47">
        <f t="shared" si="5"/>
        <v>0</v>
      </c>
      <c r="H24" s="47">
        <f t="shared" si="5"/>
        <v>0</v>
      </c>
      <c r="I24" s="47">
        <f t="shared" si="5"/>
        <v>0</v>
      </c>
      <c r="J24" s="47">
        <f t="shared" si="5"/>
        <v>0</v>
      </c>
      <c r="K24" s="47">
        <f t="shared" si="5"/>
        <v>0</v>
      </c>
    </row>
    <row r="25" spans="1:13" ht="30" x14ac:dyDescent="0.25">
      <c r="A25" s="25" t="s">
        <v>2</v>
      </c>
      <c r="B25" s="26" t="s">
        <v>203</v>
      </c>
      <c r="C25" s="48"/>
      <c r="D25" s="48"/>
      <c r="E25" s="48"/>
      <c r="F25" s="48"/>
      <c r="G25" s="48"/>
      <c r="H25" s="48"/>
      <c r="I25" s="48"/>
      <c r="J25" s="48"/>
      <c r="K25" s="48"/>
    </row>
    <row r="26" spans="1:13" x14ac:dyDescent="0.25">
      <c r="A26" s="25" t="s">
        <v>19</v>
      </c>
      <c r="B26" s="26" t="s">
        <v>204</v>
      </c>
      <c r="C26" s="48"/>
      <c r="D26" s="48"/>
      <c r="E26" s="48"/>
      <c r="F26" s="48"/>
      <c r="G26" s="48"/>
      <c r="H26" s="48"/>
      <c r="I26" s="48"/>
      <c r="J26" s="48"/>
      <c r="K26" s="48"/>
    </row>
    <row r="27" spans="1:13" x14ac:dyDescent="0.25">
      <c r="A27" s="25" t="s">
        <v>35</v>
      </c>
      <c r="B27" s="26" t="s">
        <v>205</v>
      </c>
      <c r="C27" s="48"/>
      <c r="D27" s="48"/>
      <c r="E27" s="48"/>
      <c r="F27" s="48"/>
      <c r="G27" s="48"/>
      <c r="H27" s="48"/>
      <c r="I27" s="48"/>
      <c r="J27" s="48"/>
      <c r="K27" s="48"/>
    </row>
    <row r="28" spans="1:13" x14ac:dyDescent="0.25">
      <c r="A28" s="25" t="s">
        <v>180</v>
      </c>
      <c r="B28" s="26" t="s">
        <v>206</v>
      </c>
      <c r="C28" s="48"/>
      <c r="D28" s="48"/>
      <c r="E28" s="48"/>
      <c r="F28" s="48"/>
      <c r="G28" s="48"/>
      <c r="H28" s="48"/>
      <c r="I28" s="48"/>
      <c r="J28" s="48"/>
      <c r="K28" s="48"/>
    </row>
    <row r="29" spans="1:13" x14ac:dyDescent="0.25">
      <c r="A29" s="25" t="s">
        <v>181</v>
      </c>
      <c r="B29" s="26" t="s">
        <v>198</v>
      </c>
      <c r="C29" s="48"/>
      <c r="D29" s="48"/>
      <c r="E29" s="48"/>
      <c r="F29" s="48"/>
      <c r="G29" s="48"/>
      <c r="H29" s="48"/>
      <c r="I29" s="48"/>
      <c r="J29" s="48"/>
      <c r="K29" s="48"/>
    </row>
    <row r="30" spans="1:13" ht="30" x14ac:dyDescent="0.25">
      <c r="A30" s="25" t="s">
        <v>182</v>
      </c>
      <c r="B30" s="26" t="s">
        <v>207</v>
      </c>
      <c r="C30" s="48"/>
      <c r="D30" s="48"/>
      <c r="E30" s="48"/>
      <c r="F30" s="48"/>
      <c r="G30" s="48"/>
      <c r="H30" s="48"/>
      <c r="I30" s="48"/>
      <c r="J30" s="48"/>
      <c r="K30" s="48"/>
    </row>
    <row r="31" spans="1:13" x14ac:dyDescent="0.25">
      <c r="A31" s="25" t="s">
        <v>208</v>
      </c>
      <c r="B31" s="26" t="s">
        <v>183</v>
      </c>
      <c r="C31" s="48"/>
      <c r="D31" s="48"/>
      <c r="E31" s="48"/>
      <c r="F31" s="48"/>
      <c r="G31" s="48"/>
      <c r="H31" s="48"/>
      <c r="I31" s="48"/>
      <c r="J31" s="48"/>
      <c r="K31" s="48"/>
    </row>
    <row r="32" spans="1:13" s="41" customFormat="1" x14ac:dyDescent="0.25">
      <c r="A32" s="39" t="s">
        <v>45</v>
      </c>
      <c r="B32" s="40" t="s">
        <v>209</v>
      </c>
      <c r="C32" s="47">
        <f>SUM(C33:C36)</f>
        <v>0</v>
      </c>
      <c r="D32" s="47">
        <f t="shared" ref="D32:K32" si="6">SUM(D33:D36)</f>
        <v>0</v>
      </c>
      <c r="E32" s="47">
        <f t="shared" si="6"/>
        <v>0</v>
      </c>
      <c r="F32" s="47">
        <f t="shared" si="6"/>
        <v>0</v>
      </c>
      <c r="G32" s="47">
        <f t="shared" si="6"/>
        <v>0</v>
      </c>
      <c r="H32" s="47">
        <f t="shared" si="6"/>
        <v>0</v>
      </c>
      <c r="I32" s="47">
        <f t="shared" si="6"/>
        <v>0</v>
      </c>
      <c r="J32" s="47">
        <f t="shared" si="6"/>
        <v>0</v>
      </c>
      <c r="K32" s="47">
        <f t="shared" si="6"/>
        <v>0</v>
      </c>
    </row>
    <row r="33" spans="1:13" x14ac:dyDescent="0.25">
      <c r="A33" s="25" t="s">
        <v>55</v>
      </c>
      <c r="B33" s="26" t="s">
        <v>210</v>
      </c>
      <c r="C33" s="48"/>
      <c r="D33" s="48"/>
      <c r="E33" s="48"/>
      <c r="F33" s="48"/>
      <c r="G33" s="48"/>
      <c r="H33" s="48"/>
      <c r="I33" s="48"/>
      <c r="J33" s="48"/>
      <c r="K33" s="48"/>
    </row>
    <row r="34" spans="1:13" x14ac:dyDescent="0.25">
      <c r="A34" s="25" t="s">
        <v>74</v>
      </c>
      <c r="B34" s="26" t="s">
        <v>211</v>
      </c>
      <c r="C34" s="48"/>
      <c r="D34" s="48"/>
      <c r="E34" s="48"/>
      <c r="F34" s="48"/>
      <c r="G34" s="48"/>
      <c r="H34" s="48"/>
      <c r="I34" s="48"/>
      <c r="J34" s="48"/>
      <c r="K34" s="48"/>
    </row>
    <row r="35" spans="1:13" x14ac:dyDescent="0.25">
      <c r="A35" s="25" t="s">
        <v>185</v>
      </c>
      <c r="B35" s="26" t="s">
        <v>212</v>
      </c>
      <c r="C35" s="48"/>
      <c r="D35" s="48"/>
      <c r="E35" s="48"/>
      <c r="F35" s="48"/>
      <c r="G35" s="48"/>
      <c r="H35" s="48"/>
      <c r="I35" s="48"/>
      <c r="J35" s="48"/>
      <c r="K35" s="48"/>
    </row>
    <row r="36" spans="1:13" x14ac:dyDescent="0.25">
      <c r="A36" s="25" t="s">
        <v>187</v>
      </c>
      <c r="B36" s="26" t="s">
        <v>213</v>
      </c>
      <c r="C36" s="48"/>
      <c r="D36" s="48"/>
      <c r="E36" s="48"/>
      <c r="F36" s="48"/>
      <c r="G36" s="48"/>
      <c r="H36" s="48"/>
      <c r="I36" s="48"/>
      <c r="J36" s="48"/>
      <c r="K36" s="48"/>
    </row>
    <row r="37" spans="1:13" s="41" customFormat="1" x14ac:dyDescent="0.25">
      <c r="A37" s="39" t="s">
        <v>82</v>
      </c>
      <c r="B37" s="40" t="s">
        <v>335</v>
      </c>
      <c r="C37" s="47">
        <f>SUM(C38:C39)</f>
        <v>0</v>
      </c>
      <c r="D37" s="47">
        <f t="shared" ref="D37:K37" si="7">SUM(D38:D39)</f>
        <v>0</v>
      </c>
      <c r="E37" s="47">
        <f t="shared" si="7"/>
        <v>0</v>
      </c>
      <c r="F37" s="47">
        <f t="shared" si="7"/>
        <v>0</v>
      </c>
      <c r="G37" s="47">
        <f t="shared" si="7"/>
        <v>0</v>
      </c>
      <c r="H37" s="47">
        <f t="shared" si="7"/>
        <v>0</v>
      </c>
      <c r="I37" s="47">
        <f t="shared" si="7"/>
        <v>0</v>
      </c>
      <c r="J37" s="47">
        <f t="shared" si="7"/>
        <v>0</v>
      </c>
      <c r="K37" s="47">
        <f t="shared" si="7"/>
        <v>0</v>
      </c>
    </row>
    <row r="38" spans="1:13" x14ac:dyDescent="0.25">
      <c r="A38" s="25" t="s">
        <v>84</v>
      </c>
      <c r="B38" s="26" t="s">
        <v>194</v>
      </c>
      <c r="C38" s="48"/>
      <c r="D38" s="48"/>
      <c r="E38" s="48"/>
      <c r="F38" s="48"/>
      <c r="G38" s="48"/>
      <c r="H38" s="48"/>
      <c r="I38" s="48"/>
      <c r="J38" s="48"/>
      <c r="K38" s="48"/>
    </row>
    <row r="39" spans="1:13" x14ac:dyDescent="0.25">
      <c r="A39" s="25" t="s">
        <v>87</v>
      </c>
      <c r="B39" s="26" t="s">
        <v>214</v>
      </c>
      <c r="C39" s="48"/>
      <c r="D39" s="48"/>
      <c r="E39" s="48"/>
      <c r="F39" s="48"/>
      <c r="G39" s="48"/>
      <c r="H39" s="48"/>
      <c r="I39" s="48"/>
      <c r="J39" s="48"/>
      <c r="K39" s="48"/>
    </row>
    <row r="40" spans="1:13" s="41" customFormat="1" x14ac:dyDescent="0.25">
      <c r="A40" s="39" t="s">
        <v>99</v>
      </c>
      <c r="B40" s="40" t="s">
        <v>215</v>
      </c>
      <c r="C40" s="47">
        <f>C143</f>
        <v>0</v>
      </c>
      <c r="D40" s="47">
        <f t="shared" ref="D40:K40" si="8">D143</f>
        <v>0</v>
      </c>
      <c r="E40" s="47">
        <f t="shared" si="8"/>
        <v>0</v>
      </c>
      <c r="F40" s="47">
        <f t="shared" si="8"/>
        <v>0</v>
      </c>
      <c r="G40" s="47">
        <f t="shared" si="8"/>
        <v>0</v>
      </c>
      <c r="H40" s="47">
        <f t="shared" si="8"/>
        <v>0</v>
      </c>
      <c r="I40" s="47">
        <f t="shared" si="8"/>
        <v>0</v>
      </c>
      <c r="J40" s="47">
        <f t="shared" si="8"/>
        <v>0</v>
      </c>
      <c r="K40" s="47">
        <f t="shared" si="8"/>
        <v>0</v>
      </c>
    </row>
    <row r="41" spans="1:13" s="35" customFormat="1" ht="30" x14ac:dyDescent="0.25">
      <c r="A41" s="27" t="s">
        <v>216</v>
      </c>
      <c r="B41" s="28" t="s">
        <v>217</v>
      </c>
      <c r="C41" s="50"/>
      <c r="D41" s="50"/>
      <c r="E41" s="50"/>
      <c r="F41" s="50"/>
      <c r="G41" s="50"/>
      <c r="H41" s="50"/>
      <c r="I41" s="50"/>
      <c r="J41" s="50"/>
      <c r="K41" s="50"/>
    </row>
    <row r="42" spans="1:13" s="35" customFormat="1" ht="30" x14ac:dyDescent="0.25">
      <c r="A42" s="36"/>
      <c r="B42" s="37" t="s">
        <v>218</v>
      </c>
      <c r="C42" s="45">
        <f t="shared" ref="C42:K42" si="9">SUM(C43,C50,C51,C52,C65)</f>
        <v>0</v>
      </c>
      <c r="D42" s="45">
        <f t="shared" si="9"/>
        <v>0</v>
      </c>
      <c r="E42" s="45">
        <f t="shared" si="9"/>
        <v>0</v>
      </c>
      <c r="F42" s="45">
        <f t="shared" si="9"/>
        <v>0</v>
      </c>
      <c r="G42" s="45">
        <f t="shared" si="9"/>
        <v>0</v>
      </c>
      <c r="H42" s="45">
        <f t="shared" si="9"/>
        <v>0</v>
      </c>
      <c r="I42" s="45">
        <f t="shared" si="9"/>
        <v>0</v>
      </c>
      <c r="J42" s="45">
        <f t="shared" si="9"/>
        <v>0</v>
      </c>
      <c r="K42" s="45">
        <f t="shared" si="9"/>
        <v>0</v>
      </c>
    </row>
    <row r="43" spans="1:13" s="35" customFormat="1" x14ac:dyDescent="0.25">
      <c r="A43" s="27" t="s">
        <v>219</v>
      </c>
      <c r="B43" s="28" t="s">
        <v>220</v>
      </c>
      <c r="C43" s="118">
        <f>+C44+C47</f>
        <v>0</v>
      </c>
      <c r="D43" s="118">
        <f t="shared" ref="D43:K43" si="10">+D44+D47</f>
        <v>0</v>
      </c>
      <c r="E43" s="118">
        <f t="shared" si="10"/>
        <v>0</v>
      </c>
      <c r="F43" s="118">
        <f t="shared" si="10"/>
        <v>0</v>
      </c>
      <c r="G43" s="118">
        <f t="shared" si="10"/>
        <v>0</v>
      </c>
      <c r="H43" s="118">
        <f t="shared" si="10"/>
        <v>0</v>
      </c>
      <c r="I43" s="118">
        <f t="shared" si="10"/>
        <v>0</v>
      </c>
      <c r="J43" s="118">
        <f t="shared" si="10"/>
        <v>0</v>
      </c>
      <c r="K43" s="118">
        <f t="shared" si="10"/>
        <v>0</v>
      </c>
      <c r="M43" s="99"/>
    </row>
    <row r="44" spans="1:13" s="41" customFormat="1" x14ac:dyDescent="0.25">
      <c r="A44" s="39" t="s">
        <v>221</v>
      </c>
      <c r="B44" s="40" t="s">
        <v>222</v>
      </c>
      <c r="C44" s="119">
        <f>SUM(C45:C46)</f>
        <v>0</v>
      </c>
      <c r="D44" s="119">
        <f t="shared" ref="D44:K44" si="11">SUM(D45:D46)</f>
        <v>0</v>
      </c>
      <c r="E44" s="119">
        <f t="shared" si="11"/>
        <v>0</v>
      </c>
      <c r="F44" s="119">
        <f t="shared" si="11"/>
        <v>0</v>
      </c>
      <c r="G44" s="119">
        <f t="shared" si="11"/>
        <v>0</v>
      </c>
      <c r="H44" s="119">
        <f t="shared" si="11"/>
        <v>0</v>
      </c>
      <c r="I44" s="119">
        <f t="shared" si="11"/>
        <v>0</v>
      </c>
      <c r="J44" s="119">
        <f t="shared" si="11"/>
        <v>0</v>
      </c>
      <c r="K44" s="119">
        <f t="shared" si="11"/>
        <v>0</v>
      </c>
    </row>
    <row r="45" spans="1:13" ht="30" x14ac:dyDescent="0.25">
      <c r="A45" s="25" t="s">
        <v>2</v>
      </c>
      <c r="B45" s="26" t="s">
        <v>223</v>
      </c>
      <c r="C45" s="150"/>
      <c r="D45" s="49">
        <f>+C45+D122</f>
        <v>0</v>
      </c>
      <c r="E45" s="49">
        <f>IF(E5&gt;0, +D45+E122, 0)</f>
        <v>0</v>
      </c>
      <c r="F45" s="49">
        <f>IF(F5&gt;0, +E45+F122, 0)</f>
        <v>0</v>
      </c>
      <c r="G45" s="49">
        <f>IF(F5&gt;0, +F45+G122, IF(E5&gt;0, +E45+G122, +D45+G122))</f>
        <v>0</v>
      </c>
      <c r="H45" s="49">
        <f>+G45+H122</f>
        <v>0</v>
      </c>
      <c r="I45" s="49">
        <f>+H45+I122</f>
        <v>0</v>
      </c>
      <c r="J45" s="49">
        <f>+I45+J122</f>
        <v>0</v>
      </c>
      <c r="K45" s="49">
        <f>+J45+K122</f>
        <v>0</v>
      </c>
    </row>
    <row r="46" spans="1:13" s="41" customFormat="1" x14ac:dyDescent="0.25">
      <c r="A46" s="26" t="s">
        <v>19</v>
      </c>
      <c r="B46" s="26" t="s">
        <v>600</v>
      </c>
      <c r="C46" s="68"/>
      <c r="D46" s="68"/>
      <c r="E46" s="68"/>
      <c r="F46" s="68"/>
      <c r="G46" s="68"/>
      <c r="H46" s="68"/>
      <c r="I46" s="68"/>
      <c r="J46" s="68"/>
      <c r="K46" s="68"/>
    </row>
    <row r="47" spans="1:13" s="41" customFormat="1" ht="30" x14ac:dyDescent="0.25">
      <c r="A47" s="39" t="s">
        <v>45</v>
      </c>
      <c r="B47" s="40" t="s">
        <v>224</v>
      </c>
      <c r="C47" s="47">
        <f>SUM(C48:C49)</f>
        <v>0</v>
      </c>
      <c r="D47" s="47">
        <f t="shared" ref="D47:K47" si="12">SUM(D48:D49)</f>
        <v>0</v>
      </c>
      <c r="E47" s="47">
        <f t="shared" si="12"/>
        <v>0</v>
      </c>
      <c r="F47" s="47">
        <f t="shared" si="12"/>
        <v>0</v>
      </c>
      <c r="G47" s="47">
        <f t="shared" si="12"/>
        <v>0</v>
      </c>
      <c r="H47" s="47">
        <f t="shared" si="12"/>
        <v>0</v>
      </c>
      <c r="I47" s="47">
        <f t="shared" si="12"/>
        <v>0</v>
      </c>
      <c r="J47" s="47">
        <f t="shared" si="12"/>
        <v>0</v>
      </c>
      <c r="K47" s="47">
        <f t="shared" si="12"/>
        <v>0</v>
      </c>
    </row>
    <row r="48" spans="1:13" x14ac:dyDescent="0.25">
      <c r="A48" s="25" t="s">
        <v>55</v>
      </c>
      <c r="B48" s="26" t="s">
        <v>225</v>
      </c>
      <c r="C48" s="48"/>
      <c r="D48" s="47">
        <f t="shared" ref="D48:K48" si="13">D83</f>
        <v>0</v>
      </c>
      <c r="E48" s="47">
        <f t="shared" si="13"/>
        <v>0</v>
      </c>
      <c r="F48" s="47">
        <f t="shared" si="13"/>
        <v>0</v>
      </c>
      <c r="G48" s="47">
        <f t="shared" si="13"/>
        <v>0</v>
      </c>
      <c r="H48" s="47">
        <f t="shared" si="13"/>
        <v>0</v>
      </c>
      <c r="I48" s="47">
        <f t="shared" si="13"/>
        <v>0</v>
      </c>
      <c r="J48" s="47">
        <f t="shared" si="13"/>
        <v>0</v>
      </c>
      <c r="K48" s="47">
        <f t="shared" si="13"/>
        <v>0</v>
      </c>
    </row>
    <row r="49" spans="1:13" x14ac:dyDescent="0.25">
      <c r="A49" s="25" t="s">
        <v>74</v>
      </c>
      <c r="B49" s="26" t="s">
        <v>226</v>
      </c>
      <c r="C49" s="48"/>
      <c r="D49" s="47">
        <f>C47</f>
        <v>0</v>
      </c>
      <c r="E49" s="47">
        <f>IF(E5&gt;0, D47, 0)</f>
        <v>0</v>
      </c>
      <c r="F49" s="47">
        <f>IF(F5&gt;0, E47, 0)</f>
        <v>0</v>
      </c>
      <c r="G49" s="47">
        <f>IF(F5&gt;0, F47, IF(E5&gt;0,E47, D47))</f>
        <v>0</v>
      </c>
      <c r="H49" s="47">
        <f>G47</f>
        <v>0</v>
      </c>
      <c r="I49" s="47">
        <f t="shared" ref="I49:K49" si="14">H47</f>
        <v>0</v>
      </c>
      <c r="J49" s="47">
        <f t="shared" si="14"/>
        <v>0</v>
      </c>
      <c r="K49" s="47">
        <f t="shared" si="14"/>
        <v>0</v>
      </c>
    </row>
    <row r="50" spans="1:13" s="35" customFormat="1" x14ac:dyDescent="0.25">
      <c r="A50" s="27" t="s">
        <v>227</v>
      </c>
      <c r="B50" s="28" t="s">
        <v>228</v>
      </c>
      <c r="C50" s="66"/>
      <c r="D50" s="66"/>
      <c r="E50" s="66"/>
      <c r="F50" s="66"/>
      <c r="G50" s="66"/>
      <c r="H50" s="66"/>
      <c r="I50" s="66"/>
      <c r="J50" s="66"/>
      <c r="K50" s="66"/>
    </row>
    <row r="51" spans="1:13" s="35" customFormat="1" x14ac:dyDescent="0.25">
      <c r="A51" s="28" t="s">
        <v>229</v>
      </c>
      <c r="B51" s="28" t="s">
        <v>230</v>
      </c>
      <c r="C51" s="66"/>
      <c r="D51" s="66"/>
      <c r="E51" s="66"/>
      <c r="F51" s="66"/>
      <c r="G51" s="66"/>
      <c r="H51" s="66"/>
      <c r="I51" s="66"/>
      <c r="J51" s="66"/>
      <c r="K51" s="66"/>
      <c r="M51" s="98"/>
    </row>
    <row r="52" spans="1:13" s="35" customFormat="1" ht="30" x14ac:dyDescent="0.25">
      <c r="A52" s="27" t="s">
        <v>231</v>
      </c>
      <c r="B52" s="28" t="s">
        <v>232</v>
      </c>
      <c r="C52" s="46">
        <f t="shared" ref="C52:K52" si="15">SUM(C53,C58)</f>
        <v>0</v>
      </c>
      <c r="D52" s="46">
        <f t="shared" si="15"/>
        <v>0</v>
      </c>
      <c r="E52" s="46">
        <f t="shared" si="15"/>
        <v>0</v>
      </c>
      <c r="F52" s="46">
        <f t="shared" si="15"/>
        <v>0</v>
      </c>
      <c r="G52" s="46">
        <f t="shared" si="15"/>
        <v>0</v>
      </c>
      <c r="H52" s="46">
        <f t="shared" si="15"/>
        <v>0</v>
      </c>
      <c r="I52" s="46">
        <f t="shared" si="15"/>
        <v>0</v>
      </c>
      <c r="J52" s="46">
        <f t="shared" si="15"/>
        <v>0</v>
      </c>
      <c r="K52" s="46">
        <f t="shared" si="15"/>
        <v>0</v>
      </c>
    </row>
    <row r="53" spans="1:13" s="41" customFormat="1" ht="30" x14ac:dyDescent="0.25">
      <c r="A53" s="39" t="s">
        <v>0</v>
      </c>
      <c r="B53" s="40" t="s">
        <v>233</v>
      </c>
      <c r="C53" s="47">
        <f t="shared" ref="C53:K53" si="16">SUM(C54:C57)</f>
        <v>0</v>
      </c>
      <c r="D53" s="47">
        <f t="shared" si="16"/>
        <v>0</v>
      </c>
      <c r="E53" s="47">
        <f t="shared" si="16"/>
        <v>0</v>
      </c>
      <c r="F53" s="47">
        <f t="shared" si="16"/>
        <v>0</v>
      </c>
      <c r="G53" s="47">
        <f t="shared" si="16"/>
        <v>0</v>
      </c>
      <c r="H53" s="47">
        <f t="shared" si="16"/>
        <v>0</v>
      </c>
      <c r="I53" s="47">
        <f t="shared" si="16"/>
        <v>0</v>
      </c>
      <c r="J53" s="47">
        <f t="shared" si="16"/>
        <v>0</v>
      </c>
      <c r="K53" s="47">
        <f t="shared" si="16"/>
        <v>0</v>
      </c>
    </row>
    <row r="54" spans="1:13" x14ac:dyDescent="0.25">
      <c r="A54" s="25" t="s">
        <v>2</v>
      </c>
      <c r="B54" s="103" t="s">
        <v>234</v>
      </c>
      <c r="C54" s="48"/>
      <c r="D54" s="48"/>
      <c r="E54" s="48"/>
      <c r="F54" s="48"/>
      <c r="G54" s="48"/>
      <c r="H54" s="48"/>
      <c r="I54" s="48"/>
      <c r="J54" s="48"/>
      <c r="K54" s="48"/>
    </row>
    <row r="55" spans="1:13" x14ac:dyDescent="0.25">
      <c r="A55" s="25" t="s">
        <v>19</v>
      </c>
      <c r="B55" s="26" t="s">
        <v>235</v>
      </c>
      <c r="C55" s="48"/>
      <c r="D55" s="48"/>
      <c r="E55" s="48"/>
      <c r="F55" s="48"/>
      <c r="G55" s="48"/>
      <c r="H55" s="48"/>
      <c r="I55" s="48"/>
      <c r="J55" s="48"/>
      <c r="K55" s="48"/>
    </row>
    <row r="56" spans="1:13" x14ac:dyDescent="0.25">
      <c r="A56" s="25" t="s">
        <v>35</v>
      </c>
      <c r="B56" s="25" t="s">
        <v>236</v>
      </c>
      <c r="C56" s="48"/>
      <c r="D56" s="48"/>
      <c r="E56" s="48"/>
      <c r="F56" s="48"/>
      <c r="G56" s="48"/>
      <c r="H56" s="48"/>
      <c r="I56" s="48"/>
      <c r="J56" s="48"/>
      <c r="K56" s="48"/>
    </row>
    <row r="57" spans="1:13" ht="30" x14ac:dyDescent="0.25">
      <c r="A57" s="25" t="s">
        <v>180</v>
      </c>
      <c r="B57" s="26" t="s">
        <v>238</v>
      </c>
      <c r="C57" s="48"/>
      <c r="D57" s="48"/>
      <c r="E57" s="48"/>
      <c r="F57" s="48"/>
      <c r="G57" s="48"/>
      <c r="H57" s="48"/>
      <c r="I57" s="48"/>
      <c r="J57" s="48"/>
      <c r="K57" s="48"/>
    </row>
    <row r="58" spans="1:13" s="41" customFormat="1" ht="30" x14ac:dyDescent="0.25">
      <c r="A58" s="39" t="s">
        <v>45</v>
      </c>
      <c r="B58" s="40" t="s">
        <v>239</v>
      </c>
      <c r="C58" s="47">
        <f t="shared" ref="C58:K58" si="17">SUM(C59:C64)</f>
        <v>0</v>
      </c>
      <c r="D58" s="47">
        <f t="shared" si="17"/>
        <v>0</v>
      </c>
      <c r="E58" s="47">
        <f t="shared" si="17"/>
        <v>0</v>
      </c>
      <c r="F58" s="47">
        <f t="shared" si="17"/>
        <v>0</v>
      </c>
      <c r="G58" s="47">
        <f t="shared" si="17"/>
        <v>0</v>
      </c>
      <c r="H58" s="47">
        <f t="shared" si="17"/>
        <v>0</v>
      </c>
      <c r="I58" s="47">
        <f t="shared" si="17"/>
        <v>0</v>
      </c>
      <c r="J58" s="47">
        <f t="shared" si="17"/>
        <v>0</v>
      </c>
      <c r="K58" s="47">
        <f t="shared" si="17"/>
        <v>0</v>
      </c>
    </row>
    <row r="59" spans="1:13" x14ac:dyDescent="0.25">
      <c r="A59" s="25" t="s">
        <v>601</v>
      </c>
      <c r="B59" s="26" t="s">
        <v>234</v>
      </c>
      <c r="C59" s="48"/>
      <c r="D59" s="48"/>
      <c r="E59" s="48"/>
      <c r="F59" s="48"/>
      <c r="G59" s="48"/>
      <c r="H59" s="48"/>
      <c r="I59" s="48"/>
      <c r="J59" s="48"/>
      <c r="K59" s="48"/>
    </row>
    <row r="60" spans="1:13" x14ac:dyDescent="0.25">
      <c r="A60" s="25" t="s">
        <v>602</v>
      </c>
      <c r="B60" s="26" t="s">
        <v>235</v>
      </c>
      <c r="C60" s="48"/>
      <c r="D60" s="48"/>
      <c r="E60" s="48"/>
      <c r="F60" s="48"/>
      <c r="G60" s="48"/>
      <c r="H60" s="48"/>
      <c r="I60" s="48"/>
      <c r="J60" s="48"/>
      <c r="K60" s="48"/>
    </row>
    <row r="61" spans="1:13" x14ac:dyDescent="0.25">
      <c r="A61" s="25" t="s">
        <v>603</v>
      </c>
      <c r="B61" s="25" t="s">
        <v>236</v>
      </c>
      <c r="C61" s="48"/>
      <c r="D61" s="48"/>
      <c r="E61" s="48"/>
      <c r="F61" s="48"/>
      <c r="G61" s="48"/>
      <c r="H61" s="48"/>
      <c r="I61" s="48"/>
      <c r="J61" s="48"/>
      <c r="K61" s="48"/>
    </row>
    <row r="62" spans="1:13" x14ac:dyDescent="0.25">
      <c r="A62" s="25" t="s">
        <v>604</v>
      </c>
      <c r="B62" s="26" t="s">
        <v>240</v>
      </c>
      <c r="C62" s="48"/>
      <c r="D62" s="48"/>
      <c r="E62" s="48"/>
      <c r="F62" s="48"/>
      <c r="G62" s="48"/>
      <c r="H62" s="48"/>
      <c r="I62" s="48"/>
      <c r="J62" s="48"/>
      <c r="K62" s="48"/>
    </row>
    <row r="63" spans="1:13" x14ac:dyDescent="0.25">
      <c r="A63" s="25" t="s">
        <v>605</v>
      </c>
      <c r="B63" s="26" t="s">
        <v>241</v>
      </c>
      <c r="C63" s="48"/>
      <c r="D63" s="48"/>
      <c r="E63" s="48"/>
      <c r="F63" s="48"/>
      <c r="G63" s="48"/>
      <c r="H63" s="48"/>
      <c r="I63" s="48"/>
      <c r="J63" s="48"/>
      <c r="K63" s="48"/>
    </row>
    <row r="64" spans="1:13" ht="30" x14ac:dyDescent="0.25">
      <c r="A64" s="25" t="s">
        <v>606</v>
      </c>
      <c r="B64" s="26" t="s">
        <v>242</v>
      </c>
      <c r="C64" s="48"/>
      <c r="D64" s="48"/>
      <c r="E64" s="48"/>
      <c r="F64" s="48"/>
      <c r="G64" s="48"/>
      <c r="H64" s="48"/>
      <c r="I64" s="48"/>
      <c r="J64" s="48"/>
      <c r="K64" s="48"/>
    </row>
    <row r="65" spans="1:11" s="35" customFormat="1" ht="30" x14ac:dyDescent="0.25">
      <c r="A65" s="27" t="s">
        <v>243</v>
      </c>
      <c r="B65" s="28" t="s">
        <v>244</v>
      </c>
      <c r="C65" s="66"/>
      <c r="D65" s="66"/>
      <c r="E65" s="66"/>
      <c r="F65" s="66"/>
      <c r="G65" s="66"/>
      <c r="H65" s="66"/>
      <c r="I65" s="66"/>
      <c r="J65" s="66"/>
      <c r="K65" s="66"/>
    </row>
    <row r="66" spans="1:11" s="35" customFormat="1" x14ac:dyDescent="0.25">
      <c r="A66" s="137"/>
      <c r="B66" s="138"/>
      <c r="C66" s="139"/>
      <c r="D66" s="139"/>
      <c r="E66" s="139"/>
      <c r="F66" s="139"/>
      <c r="G66" s="139"/>
      <c r="H66" s="139"/>
      <c r="I66" s="139"/>
      <c r="J66" s="139"/>
      <c r="K66" s="139"/>
    </row>
    <row r="67" spans="1:11" x14ac:dyDescent="0.25">
      <c r="A67" s="144"/>
      <c r="B67" s="224" t="s">
        <v>245</v>
      </c>
      <c r="C67" s="224"/>
      <c r="D67" s="224"/>
      <c r="E67" s="224"/>
      <c r="F67" s="224"/>
      <c r="G67" s="224"/>
      <c r="H67" s="224"/>
      <c r="I67" s="224"/>
      <c r="J67" s="224"/>
      <c r="K67" s="224"/>
    </row>
    <row r="68" spans="1:11" x14ac:dyDescent="0.25">
      <c r="A68" s="25" t="s">
        <v>221</v>
      </c>
      <c r="B68" s="26" t="s">
        <v>246</v>
      </c>
      <c r="C68" s="49">
        <f>'4'!C6</f>
        <v>0</v>
      </c>
      <c r="D68" s="49">
        <f>'4'!D6</f>
        <v>0</v>
      </c>
      <c r="E68" s="49">
        <f>'4'!E6</f>
        <v>0</v>
      </c>
      <c r="F68" s="49">
        <f>'4'!F6</f>
        <v>0</v>
      </c>
      <c r="G68" s="49">
        <f>'4'!G6</f>
        <v>0</v>
      </c>
      <c r="H68" s="49">
        <f>'4'!H6</f>
        <v>0</v>
      </c>
      <c r="I68" s="49">
        <f>'4'!I6</f>
        <v>0</v>
      </c>
      <c r="J68" s="49">
        <f>'4'!J6</f>
        <v>0</v>
      </c>
      <c r="K68" s="49">
        <f>'4'!K6</f>
        <v>0</v>
      </c>
    </row>
    <row r="69" spans="1:11" x14ac:dyDescent="0.25">
      <c r="A69" s="25" t="s">
        <v>45</v>
      </c>
      <c r="B69" s="26" t="s">
        <v>247</v>
      </c>
      <c r="C69" s="49">
        <f>-'4'!C47</f>
        <v>0</v>
      </c>
      <c r="D69" s="49">
        <f>-'4'!D47</f>
        <v>0</v>
      </c>
      <c r="E69" s="49">
        <f>-'4'!E47</f>
        <v>0</v>
      </c>
      <c r="F69" s="49">
        <f>-'4'!F47</f>
        <v>0</v>
      </c>
      <c r="G69" s="49">
        <f>-'4'!G47</f>
        <v>0</v>
      </c>
      <c r="H69" s="49">
        <f>-'4'!H47</f>
        <v>0</v>
      </c>
      <c r="I69" s="49">
        <f>-'4'!I47</f>
        <v>0</v>
      </c>
      <c r="J69" s="49">
        <f>-'4'!J47</f>
        <v>0</v>
      </c>
      <c r="K69" s="49">
        <f>-'4'!K47</f>
        <v>0</v>
      </c>
    </row>
    <row r="70" spans="1:11" ht="30" x14ac:dyDescent="0.25">
      <c r="A70" s="25" t="s">
        <v>82</v>
      </c>
      <c r="B70" s="26" t="s">
        <v>691</v>
      </c>
      <c r="C70" s="48"/>
      <c r="D70" s="48"/>
      <c r="E70" s="48"/>
      <c r="F70" s="48"/>
      <c r="G70" s="48"/>
      <c r="H70" s="48"/>
      <c r="I70" s="48"/>
      <c r="J70" s="48"/>
      <c r="K70" s="48"/>
    </row>
    <row r="71" spans="1:11" x14ac:dyDescent="0.25">
      <c r="A71" s="25" t="s">
        <v>99</v>
      </c>
      <c r="B71" s="26" t="s">
        <v>248</v>
      </c>
      <c r="C71" s="49">
        <f>SUM(C68:C70)</f>
        <v>0</v>
      </c>
      <c r="D71" s="49">
        <f t="shared" ref="D71:K71" si="18">SUM(D68:D70)</f>
        <v>0</v>
      </c>
      <c r="E71" s="49">
        <f t="shared" si="18"/>
        <v>0</v>
      </c>
      <c r="F71" s="49">
        <f t="shared" si="18"/>
        <v>0</v>
      </c>
      <c r="G71" s="49">
        <f t="shared" si="18"/>
        <v>0</v>
      </c>
      <c r="H71" s="49">
        <f t="shared" si="18"/>
        <v>0</v>
      </c>
      <c r="I71" s="49">
        <f t="shared" si="18"/>
        <v>0</v>
      </c>
      <c r="J71" s="49">
        <f t="shared" si="18"/>
        <v>0</v>
      </c>
      <c r="K71" s="49">
        <f t="shared" si="18"/>
        <v>0</v>
      </c>
    </row>
    <row r="72" spans="1:11" x14ac:dyDescent="0.25">
      <c r="A72" s="25" t="s">
        <v>136</v>
      </c>
      <c r="B72" s="26" t="s">
        <v>249</v>
      </c>
      <c r="C72" s="49">
        <f>-'4'!C56</f>
        <v>0</v>
      </c>
      <c r="D72" s="49">
        <f>-'4'!D56</f>
        <v>0</v>
      </c>
      <c r="E72" s="49">
        <f>-'4'!E56</f>
        <v>0</v>
      </c>
      <c r="F72" s="49">
        <f>-'4'!F56</f>
        <v>0</v>
      </c>
      <c r="G72" s="49">
        <f>-'4'!G56</f>
        <v>0</v>
      </c>
      <c r="H72" s="49">
        <f>-'4'!H56</f>
        <v>0</v>
      </c>
      <c r="I72" s="49">
        <f>-'4'!I56</f>
        <v>0</v>
      </c>
      <c r="J72" s="49">
        <f>-'4'!J56</f>
        <v>0</v>
      </c>
      <c r="K72" s="49">
        <f>-'4'!K56</f>
        <v>0</v>
      </c>
    </row>
    <row r="73" spans="1:11" x14ac:dyDescent="0.25">
      <c r="A73" s="25" t="s">
        <v>174</v>
      </c>
      <c r="B73" s="26" t="s">
        <v>250</v>
      </c>
      <c r="C73" s="49">
        <f>-'4'!C62</f>
        <v>0</v>
      </c>
      <c r="D73" s="49">
        <f>-'4'!D62</f>
        <v>0</v>
      </c>
      <c r="E73" s="49">
        <f>-'4'!E62</f>
        <v>0</v>
      </c>
      <c r="F73" s="49">
        <f>-'4'!F62</f>
        <v>0</v>
      </c>
      <c r="G73" s="49">
        <f>-'4'!G62</f>
        <v>0</v>
      </c>
      <c r="H73" s="49">
        <f>-'4'!H62</f>
        <v>0</v>
      </c>
      <c r="I73" s="49">
        <f>-'4'!I62</f>
        <v>0</v>
      </c>
      <c r="J73" s="49">
        <f>-'4'!J62</f>
        <v>0</v>
      </c>
      <c r="K73" s="49">
        <f>-'4'!K62</f>
        <v>0</v>
      </c>
    </row>
    <row r="74" spans="1:11" ht="30" x14ac:dyDescent="0.25">
      <c r="A74" s="25" t="s">
        <v>251</v>
      </c>
      <c r="B74" s="26" t="s">
        <v>692</v>
      </c>
      <c r="C74" s="48"/>
      <c r="D74" s="48"/>
      <c r="E74" s="48"/>
      <c r="F74" s="48"/>
      <c r="G74" s="48"/>
      <c r="H74" s="48"/>
      <c r="I74" s="48"/>
      <c r="J74" s="48"/>
      <c r="K74" s="48"/>
    </row>
    <row r="75" spans="1:11" x14ac:dyDescent="0.25">
      <c r="A75" s="25" t="s">
        <v>252</v>
      </c>
      <c r="B75" s="30" t="s">
        <v>627</v>
      </c>
      <c r="C75" s="48"/>
      <c r="D75" s="48"/>
      <c r="E75" s="48"/>
      <c r="F75" s="48"/>
      <c r="G75" s="48"/>
      <c r="H75" s="48"/>
      <c r="I75" s="48"/>
      <c r="J75" s="48"/>
      <c r="K75" s="48"/>
    </row>
    <row r="76" spans="1:11" ht="45" x14ac:dyDescent="0.25">
      <c r="A76" s="25" t="s">
        <v>254</v>
      </c>
      <c r="B76" s="26" t="s">
        <v>253</v>
      </c>
      <c r="C76" s="48"/>
      <c r="D76" s="48"/>
      <c r="E76" s="48"/>
      <c r="F76" s="48"/>
      <c r="G76" s="48"/>
      <c r="H76" s="48"/>
      <c r="I76" s="48"/>
      <c r="J76" s="48"/>
      <c r="K76" s="48"/>
    </row>
    <row r="77" spans="1:11" ht="30" x14ac:dyDescent="0.25">
      <c r="A77" s="25" t="s">
        <v>256</v>
      </c>
      <c r="B77" s="26" t="s">
        <v>255</v>
      </c>
      <c r="C77" s="48"/>
      <c r="D77" s="48"/>
      <c r="E77" s="48"/>
      <c r="F77" s="48"/>
      <c r="G77" s="48"/>
      <c r="H77" s="48"/>
      <c r="I77" s="48"/>
      <c r="J77" s="48"/>
      <c r="K77" s="48"/>
    </row>
    <row r="78" spans="1:11" x14ac:dyDescent="0.25">
      <c r="A78" s="25" t="s">
        <v>258</v>
      </c>
      <c r="B78" s="26" t="s">
        <v>257</v>
      </c>
      <c r="C78" s="48"/>
      <c r="D78" s="48"/>
      <c r="E78" s="48"/>
      <c r="F78" s="48"/>
      <c r="G78" s="48"/>
      <c r="H78" s="48"/>
      <c r="I78" s="48"/>
      <c r="J78" s="48"/>
      <c r="K78" s="48"/>
    </row>
    <row r="79" spans="1:11" ht="30" x14ac:dyDescent="0.25">
      <c r="A79" s="25" t="s">
        <v>259</v>
      </c>
      <c r="B79" s="26" t="s">
        <v>693</v>
      </c>
      <c r="C79" s="48"/>
      <c r="D79" s="48"/>
      <c r="E79" s="48"/>
      <c r="F79" s="48"/>
      <c r="G79" s="48"/>
      <c r="H79" s="48"/>
      <c r="I79" s="48"/>
      <c r="J79" s="48"/>
      <c r="K79" s="48"/>
    </row>
    <row r="80" spans="1:11" x14ac:dyDescent="0.25">
      <c r="A80" s="25" t="s">
        <v>261</v>
      </c>
      <c r="B80" s="26" t="s">
        <v>260</v>
      </c>
      <c r="C80" s="49">
        <f>-('5'!C23+'5'!C33)</f>
        <v>0</v>
      </c>
      <c r="D80" s="49">
        <f>-('5'!D23+'5'!D33)</f>
        <v>0</v>
      </c>
      <c r="E80" s="49">
        <f>-('5'!E23+'5'!E33)</f>
        <v>0</v>
      </c>
      <c r="F80" s="49">
        <f>-('5'!F23+'5'!F33)</f>
        <v>0</v>
      </c>
      <c r="G80" s="49">
        <f>-('5'!G23+'5'!G33)</f>
        <v>0</v>
      </c>
      <c r="H80" s="49">
        <f>-('5'!H23+'5'!H33)</f>
        <v>0</v>
      </c>
      <c r="I80" s="49">
        <f>-('5'!I23+'5'!I33)</f>
        <v>0</v>
      </c>
      <c r="J80" s="49">
        <f>-('5'!J23+'5'!J33)</f>
        <v>0</v>
      </c>
      <c r="K80" s="49">
        <f>-('5'!K23+'5'!K33)</f>
        <v>0</v>
      </c>
    </row>
    <row r="81" spans="1:13" ht="30" x14ac:dyDescent="0.25">
      <c r="A81" s="25" t="s">
        <v>263</v>
      </c>
      <c r="B81" s="26" t="s">
        <v>262</v>
      </c>
      <c r="C81" s="49">
        <f>SUM(C71:C80)</f>
        <v>0</v>
      </c>
      <c r="D81" s="49">
        <f t="shared" ref="D81:K81" si="19">SUM(D71:D80)</f>
        <v>0</v>
      </c>
      <c r="E81" s="49">
        <f t="shared" si="19"/>
        <v>0</v>
      </c>
      <c r="F81" s="49">
        <f t="shared" si="19"/>
        <v>0</v>
      </c>
      <c r="G81" s="49">
        <f t="shared" si="19"/>
        <v>0</v>
      </c>
      <c r="H81" s="49">
        <f t="shared" si="19"/>
        <v>0</v>
      </c>
      <c r="I81" s="49">
        <f t="shared" si="19"/>
        <v>0</v>
      </c>
      <c r="J81" s="49">
        <f t="shared" si="19"/>
        <v>0</v>
      </c>
      <c r="K81" s="49">
        <f t="shared" si="19"/>
        <v>0</v>
      </c>
    </row>
    <row r="82" spans="1:13" x14ac:dyDescent="0.25">
      <c r="A82" s="25" t="s">
        <v>264</v>
      </c>
      <c r="B82" s="26" t="s">
        <v>694</v>
      </c>
      <c r="C82" s="48"/>
      <c r="D82" s="48"/>
      <c r="E82" s="48"/>
      <c r="F82" s="48"/>
      <c r="G82" s="48"/>
      <c r="H82" s="48"/>
      <c r="I82" s="48"/>
      <c r="J82" s="48"/>
      <c r="K82" s="48"/>
    </row>
    <row r="83" spans="1:13" x14ac:dyDescent="0.25">
      <c r="A83" s="25" t="s">
        <v>626</v>
      </c>
      <c r="B83" s="26" t="s">
        <v>265</v>
      </c>
      <c r="C83" s="49">
        <f>C81+C82</f>
        <v>0</v>
      </c>
      <c r="D83" s="49">
        <f t="shared" ref="D83:K83" si="20">D81+D82</f>
        <v>0</v>
      </c>
      <c r="E83" s="49">
        <f t="shared" si="20"/>
        <v>0</v>
      </c>
      <c r="F83" s="49">
        <f t="shared" si="20"/>
        <v>0</v>
      </c>
      <c r="G83" s="49">
        <f t="shared" si="20"/>
        <v>0</v>
      </c>
      <c r="H83" s="49">
        <f t="shared" si="20"/>
        <v>0</v>
      </c>
      <c r="I83" s="49">
        <f t="shared" si="20"/>
        <v>0</v>
      </c>
      <c r="J83" s="49">
        <f t="shared" si="20"/>
        <v>0</v>
      </c>
      <c r="K83" s="49">
        <f t="shared" si="20"/>
        <v>0</v>
      </c>
    </row>
    <row r="84" spans="1:13" x14ac:dyDescent="0.25">
      <c r="A84" s="140"/>
      <c r="B84" s="141"/>
      <c r="C84" s="142"/>
      <c r="D84" s="142"/>
      <c r="E84" s="142"/>
      <c r="F84" s="142"/>
      <c r="G84" s="142"/>
      <c r="H84" s="142"/>
      <c r="I84" s="142"/>
      <c r="J84" s="142"/>
      <c r="K84" s="142"/>
    </row>
    <row r="85" spans="1:13" x14ac:dyDescent="0.25">
      <c r="A85" s="144"/>
      <c r="B85" s="224" t="s">
        <v>266</v>
      </c>
      <c r="C85" s="224"/>
      <c r="D85" s="224"/>
      <c r="E85" s="224"/>
      <c r="F85" s="224"/>
      <c r="G85" s="224"/>
      <c r="H85" s="224"/>
      <c r="I85" s="224"/>
      <c r="J85" s="224"/>
      <c r="K85" s="224"/>
    </row>
    <row r="86" spans="1:13" x14ac:dyDescent="0.25">
      <c r="A86" s="29" t="s">
        <v>0</v>
      </c>
      <c r="B86" s="30" t="s">
        <v>267</v>
      </c>
      <c r="C86" s="33"/>
      <c r="D86" s="33"/>
      <c r="E86" s="33"/>
      <c r="F86" s="33"/>
      <c r="G86" s="33"/>
      <c r="H86" s="33"/>
      <c r="I86" s="33"/>
      <c r="J86" s="33"/>
      <c r="K86" s="33"/>
    </row>
    <row r="87" spans="1:13" x14ac:dyDescent="0.25">
      <c r="A87" s="25" t="s">
        <v>2</v>
      </c>
      <c r="B87" s="26" t="s">
        <v>268</v>
      </c>
      <c r="C87" s="49">
        <f>C83</f>
        <v>0</v>
      </c>
      <c r="D87" s="49">
        <f t="shared" ref="D87:K87" si="21">D83</f>
        <v>0</v>
      </c>
      <c r="E87" s="49">
        <f t="shared" si="21"/>
        <v>0</v>
      </c>
      <c r="F87" s="49">
        <f t="shared" si="21"/>
        <v>0</v>
      </c>
      <c r="G87" s="49">
        <f t="shared" si="21"/>
        <v>0</v>
      </c>
      <c r="H87" s="49">
        <f t="shared" si="21"/>
        <v>0</v>
      </c>
      <c r="I87" s="49">
        <f t="shared" si="21"/>
        <v>0</v>
      </c>
      <c r="J87" s="49">
        <f t="shared" si="21"/>
        <v>0</v>
      </c>
      <c r="K87" s="49">
        <f t="shared" si="21"/>
        <v>0</v>
      </c>
    </row>
    <row r="88" spans="1:13" x14ac:dyDescent="0.25">
      <c r="A88" s="25" t="s">
        <v>19</v>
      </c>
      <c r="B88" s="26" t="s">
        <v>269</v>
      </c>
      <c r="C88" s="49">
        <f>'4'!C53+'4'!C66</f>
        <v>0</v>
      </c>
      <c r="D88" s="49">
        <f>'4'!D53+'4'!D66</f>
        <v>0</v>
      </c>
      <c r="E88" s="49">
        <f>'4'!E53+'4'!E66</f>
        <v>0</v>
      </c>
      <c r="F88" s="49">
        <f>'4'!F53+'4'!F66</f>
        <v>0</v>
      </c>
      <c r="G88" s="49">
        <f>'4'!G53+'4'!G66</f>
        <v>0</v>
      </c>
      <c r="H88" s="49">
        <f>'4'!H53+'4'!H66</f>
        <v>0</v>
      </c>
      <c r="I88" s="49">
        <f>'4'!I53+'4'!I66</f>
        <v>0</v>
      </c>
      <c r="J88" s="49">
        <f>'4'!J53+'4'!J66</f>
        <v>0</v>
      </c>
      <c r="K88" s="49">
        <f>'4'!K53+'4'!K66</f>
        <v>0</v>
      </c>
    </row>
    <row r="89" spans="1:13" ht="30" x14ac:dyDescent="0.25">
      <c r="A89" s="25" t="s">
        <v>35</v>
      </c>
      <c r="B89" s="103" t="s">
        <v>270</v>
      </c>
      <c r="C89" s="48"/>
      <c r="D89" s="48"/>
      <c r="E89" s="48"/>
      <c r="F89" s="48"/>
      <c r="G89" s="48"/>
      <c r="H89" s="48"/>
      <c r="I89" s="48"/>
      <c r="J89" s="48"/>
      <c r="K89" s="48"/>
      <c r="M89" s="98"/>
    </row>
    <row r="90" spans="1:13" ht="30" x14ac:dyDescent="0.25">
      <c r="A90" s="25" t="s">
        <v>180</v>
      </c>
      <c r="B90" s="103" t="s">
        <v>271</v>
      </c>
      <c r="C90" s="48"/>
      <c r="D90" s="100"/>
      <c r="E90" s="48"/>
      <c r="F90" s="48"/>
      <c r="G90" s="48"/>
      <c r="H90" s="48"/>
      <c r="I90" s="48"/>
      <c r="J90" s="48"/>
      <c r="K90" s="48"/>
      <c r="M90" s="98"/>
    </row>
    <row r="91" spans="1:13" ht="30" x14ac:dyDescent="0.25">
      <c r="A91" s="25" t="s">
        <v>181</v>
      </c>
      <c r="B91" s="103" t="s">
        <v>272</v>
      </c>
      <c r="C91" s="48"/>
      <c r="D91" s="48"/>
      <c r="E91" s="48"/>
      <c r="F91" s="48"/>
      <c r="G91" s="48"/>
      <c r="H91" s="48"/>
      <c r="I91" s="48"/>
      <c r="J91" s="48"/>
      <c r="K91" s="48"/>
    </row>
    <row r="92" spans="1:13" ht="45" x14ac:dyDescent="0.25">
      <c r="A92" s="25" t="s">
        <v>182</v>
      </c>
      <c r="B92" s="26" t="s">
        <v>273</v>
      </c>
      <c r="C92" s="48"/>
      <c r="D92" s="100"/>
      <c r="E92" s="100"/>
      <c r="F92" s="100"/>
      <c r="G92" s="100"/>
      <c r="H92" s="100"/>
      <c r="I92" s="100"/>
      <c r="J92" s="100"/>
      <c r="K92" s="100"/>
    </row>
    <row r="93" spans="1:13" ht="30" x14ac:dyDescent="0.25">
      <c r="A93" s="25" t="s">
        <v>208</v>
      </c>
      <c r="B93" s="26" t="s">
        <v>274</v>
      </c>
      <c r="C93" s="48"/>
      <c r="D93" s="48"/>
      <c r="E93" s="48"/>
      <c r="F93" s="48"/>
      <c r="G93" s="48"/>
      <c r="H93" s="48"/>
      <c r="I93" s="48"/>
      <c r="J93" s="48"/>
      <c r="K93" s="48"/>
    </row>
    <row r="94" spans="1:13" ht="30" x14ac:dyDescent="0.25">
      <c r="A94" s="25" t="s">
        <v>237</v>
      </c>
      <c r="B94" s="26" t="s">
        <v>275</v>
      </c>
      <c r="C94" s="48"/>
      <c r="D94" s="49">
        <f>C20-D20</f>
        <v>0</v>
      </c>
      <c r="E94" s="49">
        <f>IF(E5&gt;0, D20-E20, 0)</f>
        <v>0</v>
      </c>
      <c r="F94" s="49">
        <f>IF(F5&gt;0, E20-F20, 0)</f>
        <v>0</v>
      </c>
      <c r="G94" s="49">
        <f>IF(F5&gt;0, F20-G20, IF(E5&gt;0, E20-G20,D20-G20))</f>
        <v>0</v>
      </c>
      <c r="H94" s="49">
        <f>G20-H20</f>
        <v>0</v>
      </c>
      <c r="I94" s="49">
        <f>H20-I20</f>
        <v>0</v>
      </c>
      <c r="J94" s="49">
        <f>I20-J20</f>
        <v>0</v>
      </c>
      <c r="K94" s="49">
        <f>J20-K20</f>
        <v>0</v>
      </c>
    </row>
    <row r="95" spans="1:13" ht="30" x14ac:dyDescent="0.25">
      <c r="A95" s="25" t="s">
        <v>276</v>
      </c>
      <c r="B95" s="26" t="s">
        <v>277</v>
      </c>
      <c r="C95" s="48"/>
      <c r="D95" s="49">
        <f>SUM(C25:C30,C21)-SUM(D25:D30,D21)</f>
        <v>0</v>
      </c>
      <c r="E95" s="49">
        <f>IF(E5&gt;0, SUM(D25:D30,D21)-SUM(E25:E30,E21), 0)</f>
        <v>0</v>
      </c>
      <c r="F95" s="49">
        <f>IF(F5&gt;0, SUM(E25:E30,E21)-SUM(F25:F30,F21), 0)</f>
        <v>0</v>
      </c>
      <c r="G95" s="49">
        <f>IF(F5&gt;0, SUM(F25:F30,F21)-SUM(G25:G30,G21), IF(E5&gt;0, SUM(E25:E30,E21)-SUM(G25:G30,G21),SUM(D25:D30,D21)-SUM(G25:G30,G21)))</f>
        <v>0</v>
      </c>
      <c r="H95" s="49">
        <f>SUM(G25:G30,G21)-SUM(H25:H30,H21)</f>
        <v>0</v>
      </c>
      <c r="I95" s="49">
        <f t="shared" ref="I95:K95" si="22">SUM(H25:H30,H21)-SUM(I25:I30,I21)</f>
        <v>0</v>
      </c>
      <c r="J95" s="49">
        <f t="shared" si="22"/>
        <v>0</v>
      </c>
      <c r="K95" s="49">
        <f t="shared" si="22"/>
        <v>0</v>
      </c>
    </row>
    <row r="96" spans="1:13" ht="30" x14ac:dyDescent="0.25">
      <c r="A96" s="25" t="s">
        <v>278</v>
      </c>
      <c r="B96" s="26" t="s">
        <v>279</v>
      </c>
      <c r="C96" s="48"/>
      <c r="D96" s="49">
        <f>C31-D31</f>
        <v>0</v>
      </c>
      <c r="E96" s="49">
        <f>IF(E5&gt;0, D31-E31, 0)</f>
        <v>0</v>
      </c>
      <c r="F96" s="49">
        <f>IF(F5&gt;0, E31-F31, 0)</f>
        <v>0</v>
      </c>
      <c r="G96" s="49">
        <f>IF(F5&gt;0, F31-G31, IF(E5&gt;0, E31-G31,D31-G31))</f>
        <v>0</v>
      </c>
      <c r="H96" s="49">
        <f>G31-H31</f>
        <v>0</v>
      </c>
      <c r="I96" s="49">
        <f>H31-I31</f>
        <v>0</v>
      </c>
      <c r="J96" s="49">
        <f>I31-J31</f>
        <v>0</v>
      </c>
      <c r="K96" s="49">
        <f>J31-K31</f>
        <v>0</v>
      </c>
    </row>
    <row r="97" spans="1:11" x14ac:dyDescent="0.25">
      <c r="A97" s="25" t="s">
        <v>280</v>
      </c>
      <c r="B97" s="26" t="s">
        <v>281</v>
      </c>
      <c r="C97" s="48"/>
      <c r="D97" s="49">
        <f>C33-D33</f>
        <v>0</v>
      </c>
      <c r="E97" s="49">
        <f>IF(E5&gt;0, D33-E33, 0)</f>
        <v>0</v>
      </c>
      <c r="F97" s="49">
        <f>IF(F5&gt;0, E33-F33, 0)</f>
        <v>0</v>
      </c>
      <c r="G97" s="49">
        <f>IF(F5&gt;0, F33-G33, IF(E5&gt;0, E33-G33,D33-G33))</f>
        <v>0</v>
      </c>
      <c r="H97" s="49">
        <f>G33-H33</f>
        <v>0</v>
      </c>
      <c r="I97" s="49">
        <f>H33-I33</f>
        <v>0</v>
      </c>
      <c r="J97" s="49">
        <f>I33-J33</f>
        <v>0</v>
      </c>
      <c r="K97" s="49">
        <f>J33-K33</f>
        <v>0</v>
      </c>
    </row>
    <row r="98" spans="1:11" ht="30" x14ac:dyDescent="0.25">
      <c r="A98" s="25" t="s">
        <v>282</v>
      </c>
      <c r="B98" s="26" t="s">
        <v>283</v>
      </c>
      <c r="C98" s="48"/>
      <c r="D98" s="49">
        <f>SUM(C34:C35)-SUM(D34:D35)</f>
        <v>0</v>
      </c>
      <c r="E98" s="49">
        <f>IF(E5&gt;0, SUM(D34:D35)-SUM(E34:E35), 0)</f>
        <v>0</v>
      </c>
      <c r="F98" s="49">
        <f>IF(F5&gt;0, SUM(E34:E35)-SUM(F34:F35), 0)</f>
        <v>0</v>
      </c>
      <c r="G98" s="49">
        <f>IF(F5&gt;0, SUM(F34:F35)-SUM(G34:G35), IF(E5&gt;0, SUM(E34:E35)-SUM(G34:G35),SUM(D34:D35)-SUM(G34:G35)))</f>
        <v>0</v>
      </c>
      <c r="H98" s="49">
        <f>SUM(G34:G35)-SUM(H34:H35)</f>
        <v>0</v>
      </c>
      <c r="I98" s="49">
        <f>SUM(H34:H35)-SUM(I34:I35)</f>
        <v>0</v>
      </c>
      <c r="J98" s="49">
        <f>SUM(I34:I35)-SUM(J34:J35)</f>
        <v>0</v>
      </c>
      <c r="K98" s="49">
        <f>SUM(J34:J35)-SUM(K34:K35)</f>
        <v>0</v>
      </c>
    </row>
    <row r="99" spans="1:11" ht="30" x14ac:dyDescent="0.25">
      <c r="A99" s="25" t="s">
        <v>284</v>
      </c>
      <c r="B99" s="26" t="s">
        <v>285</v>
      </c>
      <c r="C99" s="48"/>
      <c r="D99" s="49">
        <f>C36-D36</f>
        <v>0</v>
      </c>
      <c r="E99" s="49">
        <f>IF(E5&gt;0, D36-E36, 0)</f>
        <v>0</v>
      </c>
      <c r="F99" s="49">
        <f>IF(F5&gt;0, E36-F36, 0)</f>
        <v>0</v>
      </c>
      <c r="G99" s="49">
        <f>IF(F5&gt;0, F36-G36, IF(E5&gt;0, E36-G36,D36-G36))</f>
        <v>0</v>
      </c>
      <c r="H99" s="49">
        <f t="shared" ref="H99:K100" si="23">G36-H36</f>
        <v>0</v>
      </c>
      <c r="I99" s="49">
        <f t="shared" si="23"/>
        <v>0</v>
      </c>
      <c r="J99" s="49">
        <f t="shared" si="23"/>
        <v>0</v>
      </c>
      <c r="K99" s="49">
        <f t="shared" si="23"/>
        <v>0</v>
      </c>
    </row>
    <row r="100" spans="1:11" ht="30" x14ac:dyDescent="0.25">
      <c r="A100" s="25" t="s">
        <v>286</v>
      </c>
      <c r="B100" s="26" t="s">
        <v>287</v>
      </c>
      <c r="C100" s="48"/>
      <c r="D100" s="49">
        <f>C37-D37</f>
        <v>0</v>
      </c>
      <c r="E100" s="49">
        <f>IF(E5&gt;0, D37-E37, 0)</f>
        <v>0</v>
      </c>
      <c r="F100" s="49">
        <f>IF(F5&gt;0, E37-F37, 0)</f>
        <v>0</v>
      </c>
      <c r="G100" s="49">
        <f>IF(F5&gt;0, F37-G37, IF(E5&gt;0, E37-G37,D37-G37))</f>
        <v>0</v>
      </c>
      <c r="H100" s="49">
        <f t="shared" si="23"/>
        <v>0</v>
      </c>
      <c r="I100" s="49">
        <f t="shared" si="23"/>
        <v>0</v>
      </c>
      <c r="J100" s="49">
        <f t="shared" si="23"/>
        <v>0</v>
      </c>
      <c r="K100" s="49">
        <f t="shared" si="23"/>
        <v>0</v>
      </c>
    </row>
    <row r="101" spans="1:11" ht="45" x14ac:dyDescent="0.25">
      <c r="A101" s="25" t="s">
        <v>288</v>
      </c>
      <c r="B101" s="26" t="s">
        <v>289</v>
      </c>
      <c r="C101" s="48"/>
      <c r="D101" s="49">
        <f>C41-D41</f>
        <v>0</v>
      </c>
      <c r="E101" s="49">
        <f>IF(E5&gt;0, D41-E41, 0)</f>
        <v>0</v>
      </c>
      <c r="F101" s="49">
        <f>IF(F5&gt;0, E41-F41, 0)</f>
        <v>0</v>
      </c>
      <c r="G101" s="49">
        <f>IF(F5&gt;0, F41-G41, IF(E5&gt;0, E41-G41,D41-G41))</f>
        <v>0</v>
      </c>
      <c r="H101" s="49">
        <f>G41-H41</f>
        <v>0</v>
      </c>
      <c r="I101" s="49">
        <f>H41-I41</f>
        <v>0</v>
      </c>
      <c r="J101" s="49">
        <f>I41-J41</f>
        <v>0</v>
      </c>
      <c r="K101" s="49">
        <f>J41-K41</f>
        <v>0</v>
      </c>
    </row>
    <row r="102" spans="1:11" x14ac:dyDescent="0.25">
      <c r="A102" s="25" t="s">
        <v>290</v>
      </c>
      <c r="B102" s="26" t="s">
        <v>291</v>
      </c>
      <c r="C102" s="48"/>
      <c r="D102" s="49">
        <f>D51-C51</f>
        <v>0</v>
      </c>
      <c r="E102" s="49">
        <f>IF(E5&gt;0, E51-D51, 0)</f>
        <v>0</v>
      </c>
      <c r="F102" s="49">
        <f>IF(F5&gt;0, F51-E51, 0)</f>
        <v>0</v>
      </c>
      <c r="G102" s="49">
        <f>IF(F5&gt;0, G51-F51, IF(E5&gt;0, G51-E51,G51-D51))</f>
        <v>0</v>
      </c>
      <c r="H102" s="49">
        <f>H51-G51</f>
        <v>0</v>
      </c>
      <c r="I102" s="49">
        <f>I51-H51</f>
        <v>0</v>
      </c>
      <c r="J102" s="49">
        <f>J51-I51</f>
        <v>0</v>
      </c>
      <c r="K102" s="49">
        <f>K51-J51</f>
        <v>0</v>
      </c>
    </row>
    <row r="103" spans="1:11" ht="30" x14ac:dyDescent="0.25">
      <c r="A103" s="25" t="s">
        <v>292</v>
      </c>
      <c r="B103" s="26" t="s">
        <v>293</v>
      </c>
      <c r="C103" s="48"/>
      <c r="D103" s="49">
        <f>D56+D55-C56-C55</f>
        <v>0</v>
      </c>
      <c r="E103" s="49">
        <f>IF(E5&gt;0, E56+E55-D56-D55, 0)</f>
        <v>0</v>
      </c>
      <c r="F103" s="49">
        <f>IF(F5&gt;0, F56+F55-E56-E55, 0)</f>
        <v>0</v>
      </c>
      <c r="G103" s="49">
        <f>IF(F5&gt;0, G56+G55-F56-F55, IF(E5&gt;0, G56+G55-E56-E55,G56+G55-D56-D55))</f>
        <v>0</v>
      </c>
      <c r="H103" s="49">
        <f>H56+H55-G56-G55</f>
        <v>0</v>
      </c>
      <c r="I103" s="49">
        <f>I56+I55-H56-H55</f>
        <v>0</v>
      </c>
      <c r="J103" s="49">
        <f>J56+J55-I56-I55</f>
        <v>0</v>
      </c>
      <c r="K103" s="49">
        <f>K56+K55-J56-J55</f>
        <v>0</v>
      </c>
    </row>
    <row r="104" spans="1:11" ht="30" x14ac:dyDescent="0.25">
      <c r="A104" s="25" t="s">
        <v>294</v>
      </c>
      <c r="B104" s="26" t="s">
        <v>295</v>
      </c>
      <c r="C104" s="48"/>
      <c r="D104" s="49">
        <f>D61+D60-C61-C60</f>
        <v>0</v>
      </c>
      <c r="E104" s="49">
        <f>IF(E5&gt;0, E61+E60-D61-D60, 0)</f>
        <v>0</v>
      </c>
      <c r="F104" s="49">
        <f>IF(F5&gt;0, F61+F60-E61-E60, 0)</f>
        <v>0</v>
      </c>
      <c r="G104" s="49">
        <f>IF(F5&gt;0, G61+G60-F61-F60, IF(E5&gt;0, G61+G60-E61-E60,G61+G60-D61-D60))</f>
        <v>0</v>
      </c>
      <c r="H104" s="49">
        <f>H61+H60-G61-G60</f>
        <v>0</v>
      </c>
      <c r="I104" s="49">
        <f>I61+I60-H61-H60</f>
        <v>0</v>
      </c>
      <c r="J104" s="49">
        <f>J61+J60-I61-I60</f>
        <v>0</v>
      </c>
      <c r="K104" s="49">
        <f>K61+K60-J61-J60</f>
        <v>0</v>
      </c>
    </row>
    <row r="105" spans="1:11" ht="30" x14ac:dyDescent="0.25">
      <c r="A105" s="25" t="s">
        <v>296</v>
      </c>
      <c r="B105" s="26" t="s">
        <v>297</v>
      </c>
      <c r="C105" s="48"/>
      <c r="D105" s="49">
        <f>D62-C62</f>
        <v>0</v>
      </c>
      <c r="E105" s="49">
        <f>IF(E5&gt;0, E62-D62, 0)</f>
        <v>0</v>
      </c>
      <c r="F105" s="49">
        <f>IF(F5&gt;0, F62-E62, 0)</f>
        <v>0</v>
      </c>
      <c r="G105" s="49">
        <f>IF(F5&gt;0, G62-F62, IF(E5&gt;0, G62-E62,G62-D62))</f>
        <v>0</v>
      </c>
      <c r="H105" s="49">
        <f t="shared" ref="H105:K106" si="24">H62-G62</f>
        <v>0</v>
      </c>
      <c r="I105" s="49">
        <f t="shared" si="24"/>
        <v>0</v>
      </c>
      <c r="J105" s="49">
        <f t="shared" si="24"/>
        <v>0</v>
      </c>
      <c r="K105" s="49">
        <f t="shared" si="24"/>
        <v>0</v>
      </c>
    </row>
    <row r="106" spans="1:11" ht="45" x14ac:dyDescent="0.25">
      <c r="A106" s="25" t="s">
        <v>298</v>
      </c>
      <c r="B106" s="26" t="s">
        <v>299</v>
      </c>
      <c r="C106" s="48"/>
      <c r="D106" s="49">
        <f>D63-C63</f>
        <v>0</v>
      </c>
      <c r="E106" s="49">
        <f>IF(E5&gt;0, E63-D63, 0)</f>
        <v>0</v>
      </c>
      <c r="F106" s="49">
        <f>IF(F5&gt;0, F63-E63, 0)</f>
        <v>0</v>
      </c>
      <c r="G106" s="49">
        <f>IF(F5&gt;0, G63-F63, IF(E5&gt;0, G63-E63,G63-D63))</f>
        <v>0</v>
      </c>
      <c r="H106" s="49">
        <f t="shared" si="24"/>
        <v>0</v>
      </c>
      <c r="I106" s="49">
        <f t="shared" si="24"/>
        <v>0</v>
      </c>
      <c r="J106" s="49">
        <f t="shared" si="24"/>
        <v>0</v>
      </c>
      <c r="K106" s="49">
        <f t="shared" si="24"/>
        <v>0</v>
      </c>
    </row>
    <row r="107" spans="1:11" ht="30" x14ac:dyDescent="0.25">
      <c r="A107" s="25" t="s">
        <v>300</v>
      </c>
      <c r="B107" s="26" t="s">
        <v>301</v>
      </c>
      <c r="C107" s="48"/>
      <c r="D107" s="121">
        <f>D64+D57-C57-C64</f>
        <v>0</v>
      </c>
      <c r="E107" s="121">
        <f>IF(E5&gt;0, E64+E57-D57-D64, 0)</f>
        <v>0</v>
      </c>
      <c r="F107" s="121">
        <f>IF(F5&gt;0, F64+F57-E57-E64, 0)</f>
        <v>0</v>
      </c>
      <c r="G107" s="121">
        <f>IF(F5&gt;0, G64+G57-F57-F64, IF(E5&gt;0, G64+G57-E57-E64,G65-G64+G57-D57-D64))</f>
        <v>0</v>
      </c>
      <c r="H107" s="121">
        <f t="shared" ref="H107:K107" si="25">H64+H57-G57-G64</f>
        <v>0</v>
      </c>
      <c r="I107" s="121">
        <f t="shared" si="25"/>
        <v>0</v>
      </c>
      <c r="J107" s="121">
        <f t="shared" si="25"/>
        <v>0</v>
      </c>
      <c r="K107" s="121">
        <f t="shared" si="25"/>
        <v>0</v>
      </c>
    </row>
    <row r="108" spans="1:11" ht="45" x14ac:dyDescent="0.25">
      <c r="A108" s="25" t="s">
        <v>302</v>
      </c>
      <c r="B108" s="26" t="s">
        <v>303</v>
      </c>
      <c r="C108" s="48"/>
      <c r="D108" s="49">
        <f>D65-C65</f>
        <v>0</v>
      </c>
      <c r="E108" s="49">
        <f>IF(E5&gt;0, E65-D65, 0)</f>
        <v>0</v>
      </c>
      <c r="F108" s="49">
        <f>IF(F5&gt;0, F65-E65, 0)</f>
        <v>0</v>
      </c>
      <c r="G108" s="49">
        <f>IF(F5&gt;0, G65-F65, IF(E5&gt;0, G65-E65,G65-D65))</f>
        <v>0</v>
      </c>
      <c r="H108" s="49">
        <f>H65-G65</f>
        <v>0</v>
      </c>
      <c r="I108" s="49">
        <f>I65-H65</f>
        <v>0</v>
      </c>
      <c r="J108" s="49">
        <f>J65-I65</f>
        <v>0</v>
      </c>
      <c r="K108" s="49">
        <f>K65-J65</f>
        <v>0</v>
      </c>
    </row>
    <row r="109" spans="1:11" s="35" customFormat="1" ht="30" x14ac:dyDescent="0.25">
      <c r="A109" s="27"/>
      <c r="B109" s="28" t="s">
        <v>304</v>
      </c>
      <c r="C109" s="46">
        <f t="shared" ref="C109:K109" si="26">SUM(C87:C108)</f>
        <v>0</v>
      </c>
      <c r="D109" s="46">
        <f t="shared" si="26"/>
        <v>0</v>
      </c>
      <c r="E109" s="46">
        <f t="shared" si="26"/>
        <v>0</v>
      </c>
      <c r="F109" s="46">
        <f t="shared" si="26"/>
        <v>0</v>
      </c>
      <c r="G109" s="46">
        <f t="shared" si="26"/>
        <v>0</v>
      </c>
      <c r="H109" s="46">
        <f t="shared" si="26"/>
        <v>0</v>
      </c>
      <c r="I109" s="46">
        <f t="shared" si="26"/>
        <v>0</v>
      </c>
      <c r="J109" s="46">
        <f t="shared" si="26"/>
        <v>0</v>
      </c>
      <c r="K109" s="46">
        <f t="shared" si="26"/>
        <v>0</v>
      </c>
    </row>
    <row r="110" spans="1:11" x14ac:dyDescent="0.25">
      <c r="A110" s="29" t="s">
        <v>45</v>
      </c>
      <c r="B110" s="30" t="s">
        <v>305</v>
      </c>
      <c r="C110" s="33"/>
      <c r="D110" s="33"/>
      <c r="E110" s="33"/>
      <c r="F110" s="33"/>
      <c r="G110" s="33"/>
      <c r="H110" s="33"/>
      <c r="I110" s="33"/>
      <c r="J110" s="33"/>
      <c r="K110" s="33"/>
    </row>
    <row r="111" spans="1:11" ht="29.45" customHeight="1" x14ac:dyDescent="0.25">
      <c r="A111" s="25" t="s">
        <v>601</v>
      </c>
      <c r="B111" s="26" t="s">
        <v>628</v>
      </c>
      <c r="C111" s="49">
        <f>-'4'!C128</f>
        <v>0</v>
      </c>
      <c r="D111" s="49">
        <f>-'4'!D128</f>
        <v>0</v>
      </c>
      <c r="E111" s="49">
        <f>-'4'!E128</f>
        <v>0</v>
      </c>
      <c r="F111" s="49">
        <f>-'4'!F128</f>
        <v>0</v>
      </c>
      <c r="G111" s="49">
        <f>-'4'!G128</f>
        <v>0</v>
      </c>
      <c r="H111" s="49">
        <f>-'4'!H128</f>
        <v>0</v>
      </c>
      <c r="I111" s="49">
        <f>-'4'!I128</f>
        <v>0</v>
      </c>
      <c r="J111" s="49">
        <f>-'4'!J128</f>
        <v>0</v>
      </c>
      <c r="K111" s="49">
        <f>-'4'!K128</f>
        <v>0</v>
      </c>
    </row>
    <row r="112" spans="1:11" ht="30" x14ac:dyDescent="0.25">
      <c r="A112" s="25" t="s">
        <v>602</v>
      </c>
      <c r="B112" s="26" t="s">
        <v>629</v>
      </c>
      <c r="C112" s="48"/>
      <c r="D112" s="48"/>
      <c r="E112" s="48"/>
      <c r="F112" s="48"/>
      <c r="G112" s="48"/>
      <c r="H112" s="48"/>
      <c r="I112" s="48"/>
      <c r="J112" s="48"/>
      <c r="K112" s="48"/>
    </row>
    <row r="113" spans="1:11" ht="30" x14ac:dyDescent="0.25">
      <c r="A113" s="25" t="s">
        <v>603</v>
      </c>
      <c r="B113" s="26" t="s">
        <v>696</v>
      </c>
      <c r="C113" s="48"/>
      <c r="D113" s="49">
        <f>(C18+C16)-(D18+D16)</f>
        <v>0</v>
      </c>
      <c r="E113" s="49">
        <f>IF(E5&gt;0, (D18+D16)-(E18+E16), 0)</f>
        <v>0</v>
      </c>
      <c r="F113" s="49">
        <f>IF(F5&gt;0, (E18+E16)-(F18+F16), 0)</f>
        <v>0</v>
      </c>
      <c r="G113" s="49">
        <f>IF(F5&gt;0, (F18+F16)-(G18+G16), IF(E5&gt;0, (E18+E16)-(G18+G16),(D18+D16)-(G18+G16)))</f>
        <v>0</v>
      </c>
      <c r="H113" s="49">
        <f>(G18+G16)-(H18+H16)</f>
        <v>0</v>
      </c>
      <c r="I113" s="49">
        <f t="shared" ref="I113:K113" si="27">(H18+H16)-(I18+I16)</f>
        <v>0</v>
      </c>
      <c r="J113" s="49">
        <f t="shared" si="27"/>
        <v>0</v>
      </c>
      <c r="K113" s="49">
        <f t="shared" si="27"/>
        <v>0</v>
      </c>
    </row>
    <row r="114" spans="1:11" x14ac:dyDescent="0.25">
      <c r="A114" s="25" t="s">
        <v>604</v>
      </c>
      <c r="B114" s="26" t="s">
        <v>630</v>
      </c>
      <c r="C114" s="48"/>
      <c r="D114" s="48"/>
      <c r="E114" s="48"/>
      <c r="F114" s="48"/>
      <c r="G114" s="48"/>
      <c r="H114" s="48"/>
      <c r="I114" s="48"/>
      <c r="J114" s="48"/>
      <c r="K114" s="48"/>
    </row>
    <row r="115" spans="1:11" x14ac:dyDescent="0.25">
      <c r="A115" s="25" t="s">
        <v>605</v>
      </c>
      <c r="B115" s="26" t="s">
        <v>631</v>
      </c>
      <c r="C115" s="48"/>
      <c r="D115" s="48"/>
      <c r="E115" s="48"/>
      <c r="F115" s="48"/>
      <c r="G115" s="48"/>
      <c r="H115" s="48"/>
      <c r="I115" s="48"/>
      <c r="J115" s="48"/>
      <c r="K115" s="48"/>
    </row>
    <row r="116" spans="1:11" x14ac:dyDescent="0.25">
      <c r="A116" s="25" t="s">
        <v>606</v>
      </c>
      <c r="B116" s="26" t="s">
        <v>632</v>
      </c>
      <c r="C116" s="48"/>
      <c r="D116" s="48"/>
      <c r="E116" s="48"/>
      <c r="F116" s="48"/>
      <c r="G116" s="48"/>
      <c r="H116" s="48"/>
      <c r="I116" s="48"/>
      <c r="J116" s="48"/>
      <c r="K116" s="48"/>
    </row>
    <row r="117" spans="1:11" ht="30" x14ac:dyDescent="0.25">
      <c r="A117" s="25" t="s">
        <v>698</v>
      </c>
      <c r="B117" s="26" t="s">
        <v>633</v>
      </c>
      <c r="C117" s="48"/>
      <c r="D117" s="48"/>
      <c r="E117" s="48"/>
      <c r="F117" s="48"/>
      <c r="G117" s="48"/>
      <c r="H117" s="48"/>
      <c r="I117" s="48"/>
      <c r="J117" s="48"/>
      <c r="K117" s="48"/>
    </row>
    <row r="118" spans="1:11" ht="30" x14ac:dyDescent="0.25">
      <c r="A118" s="25" t="s">
        <v>699</v>
      </c>
      <c r="B118" s="26" t="s">
        <v>634</v>
      </c>
      <c r="C118" s="48"/>
      <c r="D118" s="48"/>
      <c r="E118" s="48"/>
      <c r="F118" s="48"/>
      <c r="G118" s="48"/>
      <c r="H118" s="48"/>
      <c r="I118" s="48"/>
      <c r="J118" s="48"/>
      <c r="K118" s="48"/>
    </row>
    <row r="119" spans="1:11" s="35" customFormat="1" ht="30" x14ac:dyDescent="0.25">
      <c r="A119" s="27"/>
      <c r="B119" s="28" t="s">
        <v>306</v>
      </c>
      <c r="C119" s="46">
        <f t="shared" ref="C119:K119" si="28">SUM(C111:C118)</f>
        <v>0</v>
      </c>
      <c r="D119" s="46">
        <f t="shared" si="28"/>
        <v>0</v>
      </c>
      <c r="E119" s="46">
        <f t="shared" si="28"/>
        <v>0</v>
      </c>
      <c r="F119" s="46">
        <f t="shared" si="28"/>
        <v>0</v>
      </c>
      <c r="G119" s="46">
        <f t="shared" si="28"/>
        <v>0</v>
      </c>
      <c r="H119" s="46">
        <f t="shared" si="28"/>
        <v>0</v>
      </c>
      <c r="I119" s="46">
        <f t="shared" si="28"/>
        <v>0</v>
      </c>
      <c r="J119" s="46">
        <f t="shared" si="28"/>
        <v>0</v>
      </c>
      <c r="K119" s="46">
        <f t="shared" si="28"/>
        <v>0</v>
      </c>
    </row>
    <row r="120" spans="1:11" x14ac:dyDescent="0.25">
      <c r="A120" s="29" t="s">
        <v>82</v>
      </c>
      <c r="B120" s="30" t="s">
        <v>307</v>
      </c>
      <c r="C120" s="33"/>
      <c r="D120" s="33"/>
      <c r="E120" s="33"/>
      <c r="F120" s="33"/>
      <c r="G120" s="33"/>
      <c r="H120" s="33"/>
      <c r="I120" s="33"/>
      <c r="J120" s="33"/>
      <c r="K120" s="33"/>
    </row>
    <row r="121" spans="1:11" ht="30" x14ac:dyDescent="0.25">
      <c r="A121" s="25" t="s">
        <v>84</v>
      </c>
      <c r="B121" s="26" t="s">
        <v>308</v>
      </c>
      <c r="C121" s="49">
        <f>SUM(C122:C125)</f>
        <v>0</v>
      </c>
      <c r="D121" s="49">
        <f t="shared" ref="D121:K121" si="29">SUM(D122:D125)</f>
        <v>0</v>
      </c>
      <c r="E121" s="49">
        <f t="shared" si="29"/>
        <v>0</v>
      </c>
      <c r="F121" s="49">
        <f t="shared" si="29"/>
        <v>0</v>
      </c>
      <c r="G121" s="49">
        <f t="shared" si="29"/>
        <v>0</v>
      </c>
      <c r="H121" s="49">
        <f t="shared" si="29"/>
        <v>0</v>
      </c>
      <c r="I121" s="49">
        <f t="shared" si="29"/>
        <v>0</v>
      </c>
      <c r="J121" s="49">
        <f t="shared" si="29"/>
        <v>0</v>
      </c>
      <c r="K121" s="49">
        <f t="shared" si="29"/>
        <v>0</v>
      </c>
    </row>
    <row r="122" spans="1:11" x14ac:dyDescent="0.25">
      <c r="A122" s="75" t="s">
        <v>86</v>
      </c>
      <c r="B122" s="76" t="s">
        <v>697</v>
      </c>
      <c r="C122" s="67"/>
      <c r="D122" s="67"/>
      <c r="E122" s="67"/>
      <c r="F122" s="67"/>
      <c r="G122" s="67"/>
      <c r="H122" s="67"/>
      <c r="I122" s="67"/>
      <c r="J122" s="67"/>
      <c r="K122" s="67"/>
    </row>
    <row r="123" spans="1:11" ht="30" x14ac:dyDescent="0.25">
      <c r="A123" s="75" t="s">
        <v>309</v>
      </c>
      <c r="B123" s="76" t="s">
        <v>635</v>
      </c>
      <c r="C123" s="67"/>
      <c r="D123" s="67"/>
      <c r="E123" s="67"/>
      <c r="F123" s="67"/>
      <c r="G123" s="67"/>
      <c r="H123" s="67"/>
      <c r="I123" s="67"/>
      <c r="J123" s="67"/>
      <c r="K123" s="67"/>
    </row>
    <row r="124" spans="1:11" x14ac:dyDescent="0.25">
      <c r="A124" s="75" t="s">
        <v>310</v>
      </c>
      <c r="B124" s="76" t="s">
        <v>636</v>
      </c>
      <c r="C124" s="67"/>
      <c r="D124" s="67"/>
      <c r="E124" s="67"/>
      <c r="F124" s="67"/>
      <c r="G124" s="67"/>
      <c r="H124" s="67"/>
      <c r="I124" s="67"/>
      <c r="J124" s="67"/>
      <c r="K124" s="67"/>
    </row>
    <row r="125" spans="1:11" x14ac:dyDescent="0.25">
      <c r="A125" s="75" t="s">
        <v>311</v>
      </c>
      <c r="B125" s="76" t="s">
        <v>637</v>
      </c>
      <c r="C125" s="67"/>
      <c r="D125" s="67"/>
      <c r="E125" s="67"/>
      <c r="F125" s="67"/>
      <c r="G125" s="67"/>
      <c r="H125" s="67"/>
      <c r="I125" s="67"/>
      <c r="J125" s="67"/>
      <c r="K125" s="67"/>
    </row>
    <row r="126" spans="1:11" ht="30" x14ac:dyDescent="0.25">
      <c r="A126" s="25" t="s">
        <v>87</v>
      </c>
      <c r="B126" s="26" t="s">
        <v>312</v>
      </c>
      <c r="C126" s="49">
        <f>SUM(C127,C130,C135:C138)</f>
        <v>0</v>
      </c>
      <c r="D126" s="49">
        <f t="shared" ref="D126:K126" si="30">SUM(D127,D130,D135:D138)</f>
        <v>0</v>
      </c>
      <c r="E126" s="49">
        <f t="shared" si="30"/>
        <v>0</v>
      </c>
      <c r="F126" s="49">
        <f t="shared" si="30"/>
        <v>0</v>
      </c>
      <c r="G126" s="49">
        <f t="shared" si="30"/>
        <v>0</v>
      </c>
      <c r="H126" s="49">
        <f t="shared" si="30"/>
        <v>0</v>
      </c>
      <c r="I126" s="49">
        <f t="shared" si="30"/>
        <v>0</v>
      </c>
      <c r="J126" s="49">
        <f t="shared" si="30"/>
        <v>0</v>
      </c>
      <c r="K126" s="49">
        <f t="shared" si="30"/>
        <v>0</v>
      </c>
    </row>
    <row r="127" spans="1:11" s="78" customFormat="1" x14ac:dyDescent="0.25">
      <c r="A127" s="75" t="s">
        <v>89</v>
      </c>
      <c r="B127" s="76" t="s">
        <v>638</v>
      </c>
      <c r="C127" s="77">
        <f>SUM(C128:C129)</f>
        <v>0</v>
      </c>
      <c r="D127" s="77">
        <f t="shared" ref="D127:K127" si="31">SUM(D128:D129)</f>
        <v>0</v>
      </c>
      <c r="E127" s="77">
        <f t="shared" si="31"/>
        <v>0</v>
      </c>
      <c r="F127" s="77">
        <f t="shared" si="31"/>
        <v>0</v>
      </c>
      <c r="G127" s="77">
        <f t="shared" si="31"/>
        <v>0</v>
      </c>
      <c r="H127" s="77">
        <f t="shared" si="31"/>
        <v>0</v>
      </c>
      <c r="I127" s="77">
        <f t="shared" si="31"/>
        <v>0</v>
      </c>
      <c r="J127" s="77">
        <f t="shared" si="31"/>
        <v>0</v>
      </c>
      <c r="K127" s="77">
        <f t="shared" si="31"/>
        <v>0</v>
      </c>
    </row>
    <row r="128" spans="1:11" s="82" customFormat="1" ht="14.45" customHeight="1" x14ac:dyDescent="0.2">
      <c r="A128" s="79" t="s">
        <v>313</v>
      </c>
      <c r="B128" s="80" t="s">
        <v>639</v>
      </c>
      <c r="C128" s="77">
        <f>'5'!C18+'5'!C19+'5'!C30</f>
        <v>0</v>
      </c>
      <c r="D128" s="77">
        <f>'5'!D18+'5'!D19+'5'!D30</f>
        <v>0</v>
      </c>
      <c r="E128" s="77">
        <f>'5'!E18+'5'!E19+'5'!E30</f>
        <v>0</v>
      </c>
      <c r="F128" s="77">
        <f>'5'!F18+'5'!F19+'5'!F30</f>
        <v>0</v>
      </c>
      <c r="G128" s="77">
        <f>'5'!G18+'5'!G19+'5'!G30</f>
        <v>0</v>
      </c>
      <c r="H128" s="77">
        <f>'5'!H18+'5'!H19+'5'!H30</f>
        <v>0</v>
      </c>
      <c r="I128" s="77">
        <f>'5'!I18+'5'!I19+'5'!I30</f>
        <v>0</v>
      </c>
      <c r="J128" s="77">
        <f>'5'!J18+'5'!J19+'5'!J30</f>
        <v>0</v>
      </c>
      <c r="K128" s="77">
        <f>'5'!K18+'5'!K19+'5'!K30</f>
        <v>0</v>
      </c>
    </row>
    <row r="129" spans="1:13" s="82" customFormat="1" ht="14.45" customHeight="1" x14ac:dyDescent="0.2">
      <c r="A129" s="79" t="s">
        <v>314</v>
      </c>
      <c r="B129" s="80" t="s">
        <v>640</v>
      </c>
      <c r="C129" s="81"/>
      <c r="D129" s="81"/>
      <c r="E129" s="81"/>
      <c r="F129" s="81"/>
      <c r="G129" s="81"/>
      <c r="H129" s="81"/>
      <c r="I129" s="81"/>
      <c r="J129" s="81"/>
      <c r="K129" s="81"/>
    </row>
    <row r="130" spans="1:13" s="78" customFormat="1" x14ac:dyDescent="0.25">
      <c r="A130" s="75" t="s">
        <v>91</v>
      </c>
      <c r="B130" s="76" t="s">
        <v>641</v>
      </c>
      <c r="C130" s="77">
        <f>SUM(C131:C134)</f>
        <v>0</v>
      </c>
      <c r="D130" s="77">
        <f t="shared" ref="D130:K130" si="32">SUM(D131:D134)</f>
        <v>0</v>
      </c>
      <c r="E130" s="77">
        <f t="shared" si="32"/>
        <v>0</v>
      </c>
      <c r="F130" s="77">
        <f t="shared" si="32"/>
        <v>0</v>
      </c>
      <c r="G130" s="77">
        <f t="shared" si="32"/>
        <v>0</v>
      </c>
      <c r="H130" s="77">
        <f t="shared" si="32"/>
        <v>0</v>
      </c>
      <c r="I130" s="77">
        <f t="shared" si="32"/>
        <v>0</v>
      </c>
      <c r="J130" s="77">
        <f t="shared" si="32"/>
        <v>0</v>
      </c>
      <c r="K130" s="77">
        <f t="shared" si="32"/>
        <v>0</v>
      </c>
    </row>
    <row r="131" spans="1:13" s="82" customFormat="1" ht="15" customHeight="1" x14ac:dyDescent="0.2">
      <c r="A131" s="79" t="s">
        <v>315</v>
      </c>
      <c r="B131" s="80" t="s">
        <v>642</v>
      </c>
      <c r="C131" s="77">
        <f>-('5'!C20+'5'!C21)</f>
        <v>0</v>
      </c>
      <c r="D131" s="77">
        <f>-('5'!D20+'5'!D21)</f>
        <v>0</v>
      </c>
      <c r="E131" s="77">
        <f>-('5'!E20+'5'!E21)</f>
        <v>0</v>
      </c>
      <c r="F131" s="77">
        <f>-('5'!F20+'5'!F21)</f>
        <v>0</v>
      </c>
      <c r="G131" s="77">
        <f>-('5'!G20+'5'!G21)</f>
        <v>0</v>
      </c>
      <c r="H131" s="77">
        <f>-('5'!H20+'5'!H21)</f>
        <v>0</v>
      </c>
      <c r="I131" s="77">
        <f>-('5'!I20+'5'!I21)</f>
        <v>0</v>
      </c>
      <c r="J131" s="77">
        <f>-('5'!J20+'5'!J21)</f>
        <v>0</v>
      </c>
      <c r="K131" s="77">
        <f>-('5'!K20+'5'!K21)</f>
        <v>0</v>
      </c>
    </row>
    <row r="132" spans="1:13" s="82" customFormat="1" ht="15" customHeight="1" x14ac:dyDescent="0.2">
      <c r="A132" s="79" t="s">
        <v>316</v>
      </c>
      <c r="B132" s="80" t="s">
        <v>643</v>
      </c>
      <c r="C132" s="81"/>
      <c r="D132" s="81"/>
      <c r="E132" s="81"/>
      <c r="F132" s="81"/>
      <c r="G132" s="81"/>
      <c r="H132" s="81"/>
      <c r="I132" s="81"/>
      <c r="J132" s="81"/>
      <c r="K132" s="81"/>
    </row>
    <row r="133" spans="1:13" s="82" customFormat="1" ht="15" customHeight="1" x14ac:dyDescent="0.2">
      <c r="A133" s="79" t="s">
        <v>317</v>
      </c>
      <c r="B133" s="80" t="s">
        <v>644</v>
      </c>
      <c r="C133" s="77">
        <f>-('5'!C23+'5'!C33)</f>
        <v>0</v>
      </c>
      <c r="D133" s="77">
        <f>-('5'!D23+'5'!D33)</f>
        <v>0</v>
      </c>
      <c r="E133" s="77">
        <f>-('5'!E23+'5'!E33)</f>
        <v>0</v>
      </c>
      <c r="F133" s="77">
        <f>-('5'!F23+'5'!F33)</f>
        <v>0</v>
      </c>
      <c r="G133" s="77">
        <f>-('5'!G23+'5'!G33)</f>
        <v>0</v>
      </c>
      <c r="H133" s="77">
        <f>-('5'!H23+'5'!H33)</f>
        <v>0</v>
      </c>
      <c r="I133" s="77">
        <f>-('5'!I23+'5'!I33)</f>
        <v>0</v>
      </c>
      <c r="J133" s="77">
        <f>-('5'!J23+'5'!J33)</f>
        <v>0</v>
      </c>
      <c r="K133" s="77">
        <f>-('5'!K23+'5'!K33)</f>
        <v>0</v>
      </c>
    </row>
    <row r="134" spans="1:13" s="82" customFormat="1" ht="15" customHeight="1" x14ac:dyDescent="0.2">
      <c r="A134" s="79" t="s">
        <v>318</v>
      </c>
      <c r="B134" s="80" t="s">
        <v>645</v>
      </c>
      <c r="C134" s="77">
        <f>-'5'!C31</f>
        <v>0</v>
      </c>
      <c r="D134" s="77">
        <f>-'5'!D31</f>
        <v>0</v>
      </c>
      <c r="E134" s="77">
        <f>-'5'!E31</f>
        <v>0</v>
      </c>
      <c r="F134" s="77">
        <f>-'5'!F31</f>
        <v>0</v>
      </c>
      <c r="G134" s="77">
        <f>-'5'!G31</f>
        <v>0</v>
      </c>
      <c r="H134" s="77">
        <f>-'5'!H31</f>
        <v>0</v>
      </c>
      <c r="I134" s="77">
        <f>-'5'!I31</f>
        <v>0</v>
      </c>
      <c r="J134" s="77">
        <f>-'5'!J31</f>
        <v>0</v>
      </c>
      <c r="K134" s="77">
        <f>-'5'!K31</f>
        <v>0</v>
      </c>
    </row>
    <row r="135" spans="1:13" s="78" customFormat="1" ht="30" x14ac:dyDescent="0.25">
      <c r="A135" s="75" t="s">
        <v>319</v>
      </c>
      <c r="B135" s="76" t="s">
        <v>646</v>
      </c>
      <c r="C135" s="67"/>
      <c r="D135" s="67"/>
      <c r="E135" s="67"/>
      <c r="F135" s="67"/>
      <c r="G135" s="67"/>
      <c r="H135" s="67"/>
      <c r="I135" s="67"/>
      <c r="J135" s="67"/>
      <c r="K135" s="67"/>
    </row>
    <row r="136" spans="1:13" s="78" customFormat="1" ht="30" x14ac:dyDescent="0.25">
      <c r="A136" s="75" t="s">
        <v>320</v>
      </c>
      <c r="B136" s="76" t="s">
        <v>647</v>
      </c>
      <c r="C136" s="67"/>
      <c r="D136" s="67"/>
      <c r="E136" s="67"/>
      <c r="F136" s="67"/>
      <c r="G136" s="67"/>
      <c r="H136" s="67"/>
      <c r="I136" s="67"/>
      <c r="J136" s="67"/>
      <c r="K136" s="67"/>
    </row>
    <row r="137" spans="1:13" s="78" customFormat="1" ht="45" x14ac:dyDescent="0.25">
      <c r="A137" s="75" t="s">
        <v>321</v>
      </c>
      <c r="B137" s="76" t="s">
        <v>648</v>
      </c>
      <c r="C137" s="67"/>
      <c r="D137" s="67"/>
      <c r="E137" s="67"/>
      <c r="F137" s="67"/>
      <c r="G137" s="67"/>
      <c r="H137" s="67"/>
      <c r="I137" s="67"/>
      <c r="J137" s="67"/>
      <c r="K137" s="67"/>
      <c r="M137" s="101"/>
    </row>
    <row r="138" spans="1:13" s="78" customFormat="1" ht="30" x14ac:dyDescent="0.25">
      <c r="A138" s="75" t="s">
        <v>322</v>
      </c>
      <c r="B138" s="76" t="s">
        <v>649</v>
      </c>
      <c r="C138" s="67"/>
      <c r="D138" s="67"/>
      <c r="E138" s="67"/>
      <c r="F138" s="67"/>
      <c r="G138" s="67"/>
      <c r="H138" s="67"/>
      <c r="I138" s="67"/>
      <c r="J138" s="67"/>
      <c r="K138" s="67"/>
    </row>
    <row r="139" spans="1:13" s="35" customFormat="1" x14ac:dyDescent="0.25">
      <c r="A139" s="27"/>
      <c r="B139" s="28" t="s">
        <v>323</v>
      </c>
      <c r="C139" s="38">
        <f>SUM(C121,C126)</f>
        <v>0</v>
      </c>
      <c r="D139" s="38">
        <f t="shared" ref="D139:K139" si="33">SUM(D121,D126)</f>
        <v>0</v>
      </c>
      <c r="E139" s="38">
        <f t="shared" si="33"/>
        <v>0</v>
      </c>
      <c r="F139" s="38">
        <f t="shared" si="33"/>
        <v>0</v>
      </c>
      <c r="G139" s="38">
        <f t="shared" si="33"/>
        <v>0</v>
      </c>
      <c r="H139" s="38">
        <f t="shared" si="33"/>
        <v>0</v>
      </c>
      <c r="I139" s="38">
        <f t="shared" si="33"/>
        <v>0</v>
      </c>
      <c r="J139" s="38">
        <f t="shared" si="33"/>
        <v>0</v>
      </c>
      <c r="K139" s="38">
        <f t="shared" si="33"/>
        <v>0</v>
      </c>
    </row>
    <row r="140" spans="1:13" ht="30" x14ac:dyDescent="0.25">
      <c r="A140" s="25" t="s">
        <v>99</v>
      </c>
      <c r="B140" s="26" t="s">
        <v>324</v>
      </c>
      <c r="C140" s="48"/>
      <c r="D140" s="48"/>
      <c r="E140" s="48"/>
      <c r="F140" s="48"/>
      <c r="G140" s="48"/>
      <c r="H140" s="48"/>
      <c r="I140" s="48"/>
      <c r="J140" s="48"/>
      <c r="K140" s="48"/>
    </row>
    <row r="141" spans="1:13" ht="30" x14ac:dyDescent="0.25">
      <c r="A141" s="25" t="s">
        <v>136</v>
      </c>
      <c r="B141" s="26" t="s">
        <v>325</v>
      </c>
      <c r="C141" s="49">
        <f t="shared" ref="C141:K141" si="34">C109+C119+C139</f>
        <v>0</v>
      </c>
      <c r="D141" s="49">
        <f t="shared" si="34"/>
        <v>0</v>
      </c>
      <c r="E141" s="49">
        <f t="shared" si="34"/>
        <v>0</v>
      </c>
      <c r="F141" s="49">
        <f t="shared" si="34"/>
        <v>0</v>
      </c>
      <c r="G141" s="49">
        <f t="shared" si="34"/>
        <v>0</v>
      </c>
      <c r="H141" s="49">
        <f t="shared" si="34"/>
        <v>0</v>
      </c>
      <c r="I141" s="49">
        <f t="shared" si="34"/>
        <v>0</v>
      </c>
      <c r="J141" s="49">
        <f t="shared" si="34"/>
        <v>0</v>
      </c>
      <c r="K141" s="49">
        <f t="shared" si="34"/>
        <v>0</v>
      </c>
    </row>
    <row r="142" spans="1:13" ht="30" x14ac:dyDescent="0.25">
      <c r="A142" s="25" t="s">
        <v>174</v>
      </c>
      <c r="B142" s="26" t="s">
        <v>326</v>
      </c>
      <c r="C142" s="149"/>
      <c r="D142" s="49">
        <f>C143</f>
        <v>0</v>
      </c>
      <c r="E142" s="49">
        <f>IF(E5&gt;0, D143, 0)</f>
        <v>0</v>
      </c>
      <c r="F142" s="49">
        <f>IF(F5&gt;0, E143, 0)</f>
        <v>0</v>
      </c>
      <c r="G142" s="49">
        <f>IF(F5&gt;0, F143, IF(E5&gt;0, E143,D143))</f>
        <v>0</v>
      </c>
      <c r="H142" s="49">
        <f t="shared" ref="H142:K142" si="35">G143</f>
        <v>0</v>
      </c>
      <c r="I142" s="49">
        <f t="shared" si="35"/>
        <v>0</v>
      </c>
      <c r="J142" s="49">
        <f t="shared" si="35"/>
        <v>0</v>
      </c>
      <c r="K142" s="49">
        <f t="shared" si="35"/>
        <v>0</v>
      </c>
    </row>
    <row r="143" spans="1:13" ht="30" x14ac:dyDescent="0.25">
      <c r="A143" s="25" t="s">
        <v>251</v>
      </c>
      <c r="B143" s="26" t="s">
        <v>327</v>
      </c>
      <c r="C143" s="49">
        <f>C141+C142</f>
        <v>0</v>
      </c>
      <c r="D143" s="49">
        <f t="shared" ref="D143:K143" si="36">D141+D142</f>
        <v>0</v>
      </c>
      <c r="E143" s="49">
        <f t="shared" si="36"/>
        <v>0</v>
      </c>
      <c r="F143" s="49">
        <f t="shared" si="36"/>
        <v>0</v>
      </c>
      <c r="G143" s="49">
        <f t="shared" si="36"/>
        <v>0</v>
      </c>
      <c r="H143" s="49">
        <f t="shared" si="36"/>
        <v>0</v>
      </c>
      <c r="I143" s="49">
        <f t="shared" si="36"/>
        <v>0</v>
      </c>
      <c r="J143" s="49">
        <f t="shared" si="36"/>
        <v>0</v>
      </c>
      <c r="K143" s="49">
        <f t="shared" si="36"/>
        <v>0</v>
      </c>
    </row>
    <row r="145" spans="1:1" x14ac:dyDescent="0.25">
      <c r="A145" s="11" t="s">
        <v>660</v>
      </c>
    </row>
  </sheetData>
  <sheetProtection sheet="1" objects="1" scenarios="1"/>
  <mergeCells count="9">
    <mergeCell ref="B67:K67"/>
    <mergeCell ref="B85:K85"/>
    <mergeCell ref="C3:C5"/>
    <mergeCell ref="B1:K1"/>
    <mergeCell ref="A3:A5"/>
    <mergeCell ref="B3:B5"/>
    <mergeCell ref="D3:F3"/>
    <mergeCell ref="G3:K3"/>
    <mergeCell ref="B6:K6"/>
  </mergeCells>
  <printOptions horizontalCentered="1"/>
  <pageMargins left="0.39370078740157483" right="0.39370078740157483" top="0.74803149606299213" bottom="0.78740157480314965" header="0.31496062992125984" footer="0.31496062992125984"/>
  <pageSetup paperSize="9" scale="89" fitToHeight="0" orientation="landscape" blackAndWhite="1" r:id="rId1"/>
  <headerFooter>
    <oddFooter>&amp;C&amp;A - &amp;P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0"/>
  <sheetViews>
    <sheetView workbookViewId="0">
      <selection activeCell="D6" sqref="D6"/>
    </sheetView>
  </sheetViews>
  <sheetFormatPr defaultColWidth="8.85546875" defaultRowHeight="15" x14ac:dyDescent="0.25"/>
  <cols>
    <col min="1" max="1" width="5.42578125" style="11" customWidth="1"/>
    <col min="2" max="2" width="20.7109375" style="11" customWidth="1"/>
    <col min="3" max="3" width="12.85546875" style="11" customWidth="1"/>
    <col min="4" max="4" width="14.28515625" style="11" customWidth="1"/>
    <col min="5" max="5" width="12.140625" style="11" customWidth="1"/>
    <col min="6" max="6" width="11.28515625" style="11" customWidth="1"/>
    <col min="7" max="7" width="11.7109375" style="11" customWidth="1"/>
    <col min="8" max="9" width="11.28515625" style="11" customWidth="1"/>
    <col min="10" max="10" width="11.42578125" style="11" customWidth="1"/>
    <col min="11" max="11" width="10.85546875" style="11" customWidth="1"/>
    <col min="12" max="12" width="11.28515625" style="11" customWidth="1"/>
    <col min="13" max="16384" width="8.85546875" style="11"/>
  </cols>
  <sheetData>
    <row r="1" spans="1:12" x14ac:dyDescent="0.25">
      <c r="A1" s="4" t="s">
        <v>251</v>
      </c>
      <c r="B1" s="158" t="s">
        <v>328</v>
      </c>
      <c r="C1" s="158"/>
      <c r="D1" s="158"/>
      <c r="E1" s="158"/>
      <c r="F1" s="158"/>
      <c r="G1" s="158"/>
      <c r="H1" s="158"/>
      <c r="I1" s="158"/>
      <c r="J1" s="158"/>
      <c r="K1" s="158"/>
      <c r="L1" s="158"/>
    </row>
    <row r="2" spans="1:12" s="12" customFormat="1" x14ac:dyDescent="0.25">
      <c r="A2" s="9" t="s">
        <v>47</v>
      </c>
      <c r="B2" s="9" t="s">
        <v>48</v>
      </c>
      <c r="C2" s="9"/>
      <c r="D2" s="9" t="s">
        <v>49</v>
      </c>
      <c r="E2" s="9" t="s">
        <v>50</v>
      </c>
      <c r="F2" s="9"/>
      <c r="G2" s="9" t="s">
        <v>101</v>
      </c>
      <c r="H2" s="9" t="s">
        <v>102</v>
      </c>
      <c r="I2" s="9" t="s">
        <v>103</v>
      </c>
      <c r="J2" s="9" t="s">
        <v>104</v>
      </c>
      <c r="K2" s="9" t="s">
        <v>105</v>
      </c>
      <c r="L2" s="9" t="s">
        <v>106</v>
      </c>
    </row>
    <row r="3" spans="1:12" s="13" customFormat="1" ht="45.6" customHeight="1" x14ac:dyDescent="0.25">
      <c r="A3" s="180" t="s">
        <v>107</v>
      </c>
      <c r="B3" s="180" t="s">
        <v>108</v>
      </c>
      <c r="C3" s="228" t="s">
        <v>658</v>
      </c>
      <c r="D3" s="196" t="str">
        <f>'4'!C3</f>
        <v>Užpildykite 1.1.2 punktą</v>
      </c>
      <c r="E3" s="180" t="s">
        <v>109</v>
      </c>
      <c r="F3" s="180"/>
      <c r="G3" s="180"/>
      <c r="H3" s="180" t="s">
        <v>110</v>
      </c>
      <c r="I3" s="180"/>
      <c r="J3" s="180"/>
      <c r="K3" s="180"/>
      <c r="L3" s="180"/>
    </row>
    <row r="4" spans="1:12" s="13" customFormat="1" x14ac:dyDescent="0.25">
      <c r="A4" s="180"/>
      <c r="B4" s="180"/>
      <c r="C4" s="229"/>
      <c r="D4" s="197"/>
      <c r="E4" s="18" t="s">
        <v>659</v>
      </c>
      <c r="F4" s="18" t="s">
        <v>112</v>
      </c>
      <c r="G4" s="18" t="s">
        <v>113</v>
      </c>
      <c r="H4" s="18" t="s">
        <v>111</v>
      </c>
      <c r="I4" s="18" t="s">
        <v>112</v>
      </c>
      <c r="J4" s="18" t="s">
        <v>113</v>
      </c>
      <c r="K4" s="18" t="s">
        <v>114</v>
      </c>
      <c r="L4" s="18" t="s">
        <v>115</v>
      </c>
    </row>
    <row r="5" spans="1:12" s="13" customFormat="1" ht="27" customHeight="1" x14ac:dyDescent="0.25">
      <c r="A5" s="180"/>
      <c r="B5" s="180"/>
      <c r="C5" s="230"/>
      <c r="D5" s="198"/>
      <c r="E5" s="18" t="b">
        <f>'4'!D5</f>
        <v>0</v>
      </c>
      <c r="F5" s="18" t="b">
        <f>'4'!E5</f>
        <v>0</v>
      </c>
      <c r="G5" s="18" t="b">
        <f>'4'!F5</f>
        <v>0</v>
      </c>
      <c r="H5" s="18">
        <f>'4'!G5</f>
        <v>1</v>
      </c>
      <c r="I5" s="18">
        <f>'4'!H5</f>
        <v>2</v>
      </c>
      <c r="J5" s="18">
        <f>'4'!I5</f>
        <v>3</v>
      </c>
      <c r="K5" s="18" t="str">
        <f>'4'!J5</f>
        <v>-</v>
      </c>
      <c r="L5" s="18" t="str">
        <f>'4'!K5</f>
        <v>-</v>
      </c>
    </row>
    <row r="6" spans="1:12" ht="30" x14ac:dyDescent="0.25">
      <c r="A6" s="19" t="s">
        <v>329</v>
      </c>
      <c r="B6" s="19" t="s">
        <v>330</v>
      </c>
      <c r="C6" s="48"/>
      <c r="D6" s="33" t="str">
        <f>IFERROR(('6'!C109+'6'!C137)/('6'!C131+'6'!C133),"-")</f>
        <v>-</v>
      </c>
      <c r="E6" s="33" t="str">
        <f>IFERROR(('6'!D109+'6'!D137)/('6'!D131+'6'!D133),"-")</f>
        <v>-</v>
      </c>
      <c r="F6" s="33" t="str">
        <f>IFERROR(('6'!E109+'6'!E137)/('6'!E131+'6'!E133),"-")</f>
        <v>-</v>
      </c>
      <c r="G6" s="33" t="str">
        <f>IFERROR(('6'!F109+'6'!F137)/('6'!F131+'6'!F133),"-")</f>
        <v>-</v>
      </c>
      <c r="H6" s="33" t="str">
        <f>IFERROR(('6'!G109+'6'!G137)/('6'!G131+'6'!G133),"-")</f>
        <v>-</v>
      </c>
      <c r="I6" s="33" t="str">
        <f>IFERROR(('6'!H109+'6'!H137)/('6'!H131+'6'!H133),"-")</f>
        <v>-</v>
      </c>
      <c r="J6" s="33" t="str">
        <f>IFERROR(('6'!I109+'6'!I137)/('6'!I131+'6'!I133),"-")</f>
        <v>-</v>
      </c>
      <c r="K6" s="33" t="str">
        <f>IFERROR(('6'!J109+'6'!J137)/('6'!J131+'6'!J133),"-")</f>
        <v>-</v>
      </c>
      <c r="L6" s="33" t="str">
        <f>IFERROR(('6'!K109+'6'!K137)/('6'!K131+'6'!K133),"-")</f>
        <v>-</v>
      </c>
    </row>
    <row r="7" spans="1:12" x14ac:dyDescent="0.25">
      <c r="A7" s="19" t="s">
        <v>331</v>
      </c>
      <c r="B7" s="19" t="s">
        <v>332</v>
      </c>
      <c r="C7" s="48"/>
      <c r="D7" s="33">
        <f>IFERROR(('6'!C53+'6'!C58)/'6'!C7, )</f>
        <v>0</v>
      </c>
      <c r="E7" s="120">
        <f>IFERROR(('6'!D53+'6'!D58)/'6'!D7, )</f>
        <v>0</v>
      </c>
      <c r="F7" s="120">
        <f>IFERROR(('6'!E53+'6'!E58)/'6'!E7, )</f>
        <v>0</v>
      </c>
      <c r="G7" s="120">
        <f>IFERROR(('6'!F53+'6'!F58)/'6'!F7, )</f>
        <v>0</v>
      </c>
      <c r="H7" s="33">
        <f>IFERROR(('6'!G53+'6'!G58)/'6'!G7, )</f>
        <v>0</v>
      </c>
      <c r="I7" s="33">
        <f>IFERROR(('6'!H53+'6'!H58)/'6'!H7, )</f>
        <v>0</v>
      </c>
      <c r="J7" s="33">
        <f>IFERROR(('6'!I53+'6'!I58)/'6'!I7, )</f>
        <v>0</v>
      </c>
      <c r="K7" s="33">
        <f>IFERROR(('6'!J53+'6'!J58)/'6'!J7, )</f>
        <v>0</v>
      </c>
      <c r="L7" s="33">
        <f>IFERROR(('6'!K53+'6'!K58)/'6'!K7, )</f>
        <v>0</v>
      </c>
    </row>
    <row r="8" spans="1:12" x14ac:dyDescent="0.25">
      <c r="A8" s="19" t="s">
        <v>333</v>
      </c>
      <c r="B8" s="19" t="s">
        <v>334</v>
      </c>
      <c r="C8" s="48"/>
      <c r="D8" s="33">
        <f>IFERROR('6'!C83/('6'!C68+'6'!C75)*100, )</f>
        <v>0</v>
      </c>
      <c r="E8" s="120">
        <f>IFERROR('6'!D83/('6'!D68+'6'!D75)*100, )</f>
        <v>0</v>
      </c>
      <c r="F8" s="120">
        <f>IFERROR('6'!E83/('6'!E68+'6'!E75)*100, )</f>
        <v>0</v>
      </c>
      <c r="G8" s="120">
        <f>IFERROR('6'!F83/('6'!F68+'6'!F75)*100, )</f>
        <v>0</v>
      </c>
      <c r="H8" s="33">
        <f>IFERROR('6'!G83/('6'!G68+'6'!G75)*100, )</f>
        <v>0</v>
      </c>
      <c r="I8" s="33">
        <f>IFERROR('6'!H83/('6'!H68+'6'!H75)*100, )</f>
        <v>0</v>
      </c>
      <c r="J8" s="33">
        <f>IFERROR('6'!I83/('6'!I68+'6'!I75)*100, )</f>
        <v>0</v>
      </c>
      <c r="K8" s="33">
        <f>IFERROR('6'!J83/('6'!J68+'6'!J75)*100, )</f>
        <v>0</v>
      </c>
      <c r="L8" s="33">
        <f>IFERROR('6'!K83/('6'!K68+'6'!K75)*100, )</f>
        <v>0</v>
      </c>
    </row>
    <row r="10" spans="1:12" x14ac:dyDescent="0.25">
      <c r="A10" s="11" t="s">
        <v>660</v>
      </c>
    </row>
  </sheetData>
  <sheetProtection sheet="1" objects="1" scenarios="1"/>
  <mergeCells count="7">
    <mergeCell ref="B1:L1"/>
    <mergeCell ref="A3:A5"/>
    <mergeCell ref="B3:B5"/>
    <mergeCell ref="E3:G3"/>
    <mergeCell ref="H3:L3"/>
    <mergeCell ref="D3:D5"/>
    <mergeCell ref="C3:C5"/>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workbookViewId="0">
      <selection activeCell="A34" sqref="A34"/>
    </sheetView>
  </sheetViews>
  <sheetFormatPr defaultRowHeight="15" x14ac:dyDescent="0.25"/>
  <cols>
    <col min="2" max="2" width="29.85546875" style="1" customWidth="1"/>
    <col min="3" max="3" width="14.140625" style="1" customWidth="1"/>
    <col min="4" max="4" width="12.42578125" customWidth="1"/>
    <col min="5" max="5" width="12" customWidth="1"/>
    <col min="6" max="6" width="10.7109375" customWidth="1"/>
    <col min="7" max="7" width="10.5703125" customWidth="1"/>
    <col min="8" max="8" width="10.7109375" customWidth="1"/>
    <col min="9" max="9" width="9.85546875" customWidth="1"/>
    <col min="10" max="10" width="10.42578125" customWidth="1"/>
    <col min="11" max="11" width="10.28515625" customWidth="1"/>
  </cols>
  <sheetData>
    <row r="1" spans="1:20" x14ac:dyDescent="0.25">
      <c r="A1" s="35" t="s">
        <v>465</v>
      </c>
    </row>
    <row r="2" spans="1:20" ht="30" x14ac:dyDescent="0.25">
      <c r="B2" s="1" t="s">
        <v>464</v>
      </c>
      <c r="C2" s="1" t="str">
        <f>'6'!C3</f>
        <v>Užpildykite 1.1.2 punktą</v>
      </c>
      <c r="D2" t="b">
        <f>'6'!D5</f>
        <v>0</v>
      </c>
      <c r="E2" t="b">
        <f>'6'!E5</f>
        <v>0</v>
      </c>
      <c r="F2" t="b">
        <f>'6'!F5</f>
        <v>0</v>
      </c>
      <c r="G2">
        <f>'6'!G5</f>
        <v>1</v>
      </c>
      <c r="H2">
        <f>'6'!H5</f>
        <v>2</v>
      </c>
      <c r="I2">
        <f>'6'!I5</f>
        <v>3</v>
      </c>
      <c r="J2" t="str">
        <f>'6'!J5</f>
        <v>-</v>
      </c>
      <c r="K2" t="str">
        <f>'6'!K5</f>
        <v>-</v>
      </c>
    </row>
    <row r="3" spans="1:20" x14ac:dyDescent="0.25">
      <c r="A3" t="str">
        <f>'6'!A8</f>
        <v>A.</v>
      </c>
      <c r="B3" s="1" t="str">
        <f>'6'!B8</f>
        <v>ILGALAIKIS TURTAS</v>
      </c>
      <c r="C3" s="51">
        <f>'6'!C8</f>
        <v>0</v>
      </c>
      <c r="D3" s="51">
        <f>'6'!E8</f>
        <v>0</v>
      </c>
      <c r="E3" s="51">
        <f>'6'!F8</f>
        <v>0</v>
      </c>
      <c r="F3" s="51">
        <f>'6'!G8</f>
        <v>0</v>
      </c>
      <c r="G3" s="51">
        <f>'6'!H8</f>
        <v>0</v>
      </c>
      <c r="H3" s="51">
        <f>'6'!I8</f>
        <v>0</v>
      </c>
      <c r="I3" s="51">
        <f>'6'!J8</f>
        <v>0</v>
      </c>
      <c r="J3" s="51">
        <f>'6'!K8</f>
        <v>0</v>
      </c>
      <c r="K3" s="51">
        <f>'6'!L8</f>
        <v>0</v>
      </c>
      <c r="M3" s="51"/>
      <c r="N3" s="51"/>
      <c r="O3" s="51"/>
      <c r="P3" s="51"/>
      <c r="Q3" s="51"/>
      <c r="R3" s="51"/>
      <c r="S3" s="51"/>
      <c r="T3" s="51"/>
    </row>
    <row r="4" spans="1:20" ht="30" x14ac:dyDescent="0.25">
      <c r="A4" t="str">
        <f>'6'!A111</f>
        <v>2.1</v>
      </c>
      <c r="B4" s="1" t="str">
        <f>'6'!B111</f>
        <v>Ilgalaikio turto, išskyrus investicijas įsigijimas (-)</v>
      </c>
      <c r="C4" s="51">
        <f>'6'!C111</f>
        <v>0</v>
      </c>
      <c r="D4" s="51">
        <f>'6'!D111</f>
        <v>0</v>
      </c>
      <c r="E4" s="51">
        <f>'6'!E111</f>
        <v>0</v>
      </c>
      <c r="F4" s="51">
        <f>'6'!F111</f>
        <v>0</v>
      </c>
      <c r="G4" s="51">
        <f>'6'!G111</f>
        <v>0</v>
      </c>
      <c r="H4" s="51">
        <f>'6'!H111</f>
        <v>0</v>
      </c>
      <c r="I4" s="51">
        <f>'6'!I111</f>
        <v>0</v>
      </c>
      <c r="J4" s="51">
        <f>'6'!J111</f>
        <v>0</v>
      </c>
      <c r="K4" s="51">
        <f>'6'!K111</f>
        <v>0</v>
      </c>
      <c r="M4" s="51"/>
      <c r="N4" s="51"/>
      <c r="O4" s="51"/>
      <c r="P4" s="51"/>
      <c r="Q4" s="51"/>
      <c r="R4" s="51"/>
      <c r="S4" s="51"/>
      <c r="T4" s="51"/>
    </row>
    <row r="5" spans="1:20" ht="30" x14ac:dyDescent="0.25">
      <c r="A5" t="str">
        <f>'6'!A88</f>
        <v>1.2.</v>
      </c>
      <c r="B5" s="1" t="str">
        <f>'6'!B88</f>
        <v>Nusidėvėjimo ir amortizacijos sąnaudos</v>
      </c>
      <c r="C5" s="51">
        <f>'6'!C88</f>
        <v>0</v>
      </c>
      <c r="D5" s="51">
        <f>'6'!D88</f>
        <v>0</v>
      </c>
      <c r="E5" s="51">
        <f>'6'!E88</f>
        <v>0</v>
      </c>
      <c r="F5" s="51">
        <f>'6'!F88</f>
        <v>0</v>
      </c>
      <c r="G5" s="51">
        <f>'6'!G88</f>
        <v>0</v>
      </c>
      <c r="H5" s="51">
        <f>'6'!H88</f>
        <v>0</v>
      </c>
      <c r="I5" s="51">
        <f>'6'!I88</f>
        <v>0</v>
      </c>
      <c r="J5" s="51">
        <f>'6'!J88</f>
        <v>0</v>
      </c>
      <c r="K5" s="51">
        <f>'6'!K88</f>
        <v>0</v>
      </c>
      <c r="M5" s="51"/>
      <c r="N5" s="51"/>
      <c r="O5" s="51"/>
      <c r="P5" s="51"/>
      <c r="Q5" s="51"/>
      <c r="R5" s="51"/>
      <c r="S5" s="51"/>
      <c r="T5" s="51"/>
    </row>
    <row r="6" spans="1:20" s="35" customFormat="1" x14ac:dyDescent="0.25">
      <c r="B6" s="53" t="s">
        <v>339</v>
      </c>
      <c r="C6" s="53"/>
      <c r="D6" s="54">
        <f>C3+D4-D5</f>
        <v>0</v>
      </c>
      <c r="E6" s="54">
        <f>IF(E2&gt;0,D3+E4-E5, 0)</f>
        <v>0</v>
      </c>
      <c r="F6" s="54">
        <f>IF(F2&gt;0,E3+F4-F5, 0)</f>
        <v>0</v>
      </c>
      <c r="G6" s="54">
        <f>IF(F2&gt;0, F3+G4-G5, IF(E2&gt;0, E3+G4-G5,D3+G4-G5))</f>
        <v>0</v>
      </c>
      <c r="H6" s="54">
        <f t="shared" ref="H6:K6" si="0">G3+H4-H5</f>
        <v>0</v>
      </c>
      <c r="I6" s="54">
        <f t="shared" si="0"/>
        <v>0</v>
      </c>
      <c r="J6" s="54">
        <f t="shared" si="0"/>
        <v>0</v>
      </c>
      <c r="K6" s="54">
        <f t="shared" si="0"/>
        <v>0</v>
      </c>
    </row>
    <row r="7" spans="1:20" x14ac:dyDescent="0.25">
      <c r="B7" s="53" t="s">
        <v>466</v>
      </c>
      <c r="C7" s="53"/>
      <c r="D7" s="84" t="str">
        <f>IF(D3-D6=0, "Gerai", "Blogai")</f>
        <v>Gerai</v>
      </c>
      <c r="E7" s="84" t="str">
        <f>IF(E3-E6=0, "Gerai", "Blogai")</f>
        <v>Gerai</v>
      </c>
      <c r="F7" s="84" t="str">
        <f>IF(F3-F6=0, "Gerai", "Blogai")</f>
        <v>Gerai</v>
      </c>
      <c r="G7" s="84" t="str">
        <f t="shared" ref="G7:K7" si="1">IF(G3-G6=0, "Gerai", "Blogai")</f>
        <v>Gerai</v>
      </c>
      <c r="H7" s="84" t="str">
        <f t="shared" si="1"/>
        <v>Gerai</v>
      </c>
      <c r="I7" s="84" t="str">
        <f t="shared" si="1"/>
        <v>Gerai</v>
      </c>
      <c r="J7" s="84" t="str">
        <f t="shared" si="1"/>
        <v>Gerai</v>
      </c>
      <c r="K7" s="84" t="str">
        <f t="shared" si="1"/>
        <v>Gerai</v>
      </c>
      <c r="P7" s="51"/>
    </row>
    <row r="10" spans="1:20" s="35" customFormat="1" x14ac:dyDescent="0.25">
      <c r="A10" s="35" t="s">
        <v>687</v>
      </c>
      <c r="B10" s="53"/>
      <c r="C10" s="53"/>
    </row>
    <row r="11" spans="1:20" ht="30" x14ac:dyDescent="0.25">
      <c r="B11" s="1" t="s">
        <v>464</v>
      </c>
      <c r="C11" s="1" t="str">
        <f>'6'!C3</f>
        <v>Užpildykite 1.1.2 punktą</v>
      </c>
      <c r="D11" t="b">
        <f>'6'!D5</f>
        <v>0</v>
      </c>
      <c r="E11" t="b">
        <f>'6'!E5</f>
        <v>0</v>
      </c>
      <c r="F11" t="b">
        <f>'6'!F5</f>
        <v>0</v>
      </c>
      <c r="G11">
        <f>'6'!G5</f>
        <v>1</v>
      </c>
      <c r="H11">
        <f>'6'!H5</f>
        <v>2</v>
      </c>
      <c r="I11">
        <f>'6'!I5</f>
        <v>3</v>
      </c>
      <c r="J11" t="str">
        <f>'6'!J5</f>
        <v>-</v>
      </c>
      <c r="K11" t="str">
        <f>'6'!K5</f>
        <v>-</v>
      </c>
    </row>
    <row r="12" spans="1:20" ht="27.6" customHeight="1" x14ac:dyDescent="0.25">
      <c r="A12" s="55">
        <f>'6'!A42</f>
        <v>0</v>
      </c>
      <c r="B12" s="1" t="str">
        <f>'6'!B42</f>
        <v>NUOSAVAS KAPITALAS IR ĮSIPAREIGOJIMAI</v>
      </c>
      <c r="C12" s="52">
        <f>'6'!C42</f>
        <v>0</v>
      </c>
      <c r="D12" s="52">
        <f>'6'!D42</f>
        <v>0</v>
      </c>
      <c r="E12" s="52">
        <f>'6'!E42</f>
        <v>0</v>
      </c>
      <c r="F12" s="52">
        <f>'6'!F42</f>
        <v>0</v>
      </c>
      <c r="G12" s="52">
        <f>'6'!G42</f>
        <v>0</v>
      </c>
      <c r="H12" s="52">
        <f>'6'!H42</f>
        <v>0</v>
      </c>
      <c r="I12" s="52">
        <f>'6'!I42</f>
        <v>0</v>
      </c>
      <c r="J12" s="52">
        <f>'6'!J42</f>
        <v>0</v>
      </c>
      <c r="K12" s="52">
        <f>'6'!K42</f>
        <v>0</v>
      </c>
    </row>
    <row r="13" spans="1:20" ht="30" x14ac:dyDescent="0.25">
      <c r="A13" t="str">
        <f>'6'!A83</f>
        <v>16.</v>
      </c>
      <c r="B13" s="1" t="str">
        <f>'6'!B83</f>
        <v>GRYNASIS PELNAS (NUOSTOLIAI)</v>
      </c>
      <c r="C13" s="51">
        <f>'6'!C83</f>
        <v>0</v>
      </c>
      <c r="D13" s="51">
        <f>'6'!D83</f>
        <v>0</v>
      </c>
      <c r="E13" s="51">
        <f>'6'!E83</f>
        <v>0</v>
      </c>
      <c r="F13" s="51">
        <f>'6'!F83</f>
        <v>0</v>
      </c>
      <c r="G13" s="51">
        <f>'6'!G83</f>
        <v>0</v>
      </c>
      <c r="H13" s="51">
        <f>'6'!H83</f>
        <v>0</v>
      </c>
      <c r="I13" s="51">
        <f>'6'!I83</f>
        <v>0</v>
      </c>
      <c r="J13" s="51">
        <f>'6'!J83</f>
        <v>0</v>
      </c>
      <c r="K13" s="51">
        <f>'6'!K83</f>
        <v>0</v>
      </c>
    </row>
    <row r="14" spans="1:20" x14ac:dyDescent="0.25">
      <c r="A14" t="str">
        <f>'6'!A122</f>
        <v>3.1.1.</v>
      </c>
      <c r="B14" s="1" t="str">
        <f>'6'!B122</f>
        <v>Akcijų išleidimas (+)</v>
      </c>
      <c r="C14" s="51">
        <f>'6'!C122</f>
        <v>0</v>
      </c>
      <c r="D14" s="51">
        <f>'6'!D122</f>
        <v>0</v>
      </c>
      <c r="E14" s="51">
        <f>'6'!E122</f>
        <v>0</v>
      </c>
      <c r="F14" s="51">
        <f>'6'!F122</f>
        <v>0</v>
      </c>
      <c r="G14" s="51">
        <f>'6'!G122</f>
        <v>0</v>
      </c>
      <c r="H14" s="51">
        <f>'6'!H122</f>
        <v>0</v>
      </c>
      <c r="I14" s="51">
        <f>'6'!I122</f>
        <v>0</v>
      </c>
      <c r="J14" s="51">
        <f>'6'!J122</f>
        <v>0</v>
      </c>
      <c r="K14" s="51">
        <f>'6'!K122</f>
        <v>0</v>
      </c>
    </row>
    <row r="15" spans="1:20" ht="30" x14ac:dyDescent="0.25">
      <c r="A15" t="str">
        <f>'6'!A123</f>
        <v>3.1.2.</v>
      </c>
      <c r="B15" s="1" t="str">
        <f>'6'!B123</f>
        <v>Savininkų įnašai nuostoliams padengti (+)</v>
      </c>
      <c r="C15" s="51">
        <f>'6'!C123</f>
        <v>0</v>
      </c>
      <c r="D15" s="51">
        <f>'6'!D123</f>
        <v>0</v>
      </c>
      <c r="E15" s="51">
        <f>'6'!E123</f>
        <v>0</v>
      </c>
      <c r="F15" s="51">
        <f>'6'!F123</f>
        <v>0</v>
      </c>
      <c r="G15" s="51">
        <f>'6'!G123</f>
        <v>0</v>
      </c>
      <c r="H15" s="51">
        <f>'6'!H123</f>
        <v>0</v>
      </c>
      <c r="I15" s="51">
        <f>'6'!I123</f>
        <v>0</v>
      </c>
      <c r="J15" s="51">
        <f>'6'!J123</f>
        <v>0</v>
      </c>
      <c r="K15" s="51">
        <f>'6'!K123</f>
        <v>0</v>
      </c>
    </row>
    <row r="16" spans="1:20" x14ac:dyDescent="0.25">
      <c r="A16" t="str">
        <f>'6'!A125</f>
        <v>3.1.4.</v>
      </c>
      <c r="B16" s="1" t="str">
        <f>'6'!B125</f>
        <v>Dividendų išmokėjimas (-)</v>
      </c>
      <c r="C16" s="51">
        <f>'6'!C125</f>
        <v>0</v>
      </c>
      <c r="D16" s="51">
        <f>'6'!D125</f>
        <v>0</v>
      </c>
      <c r="E16" s="51">
        <f>'6'!E125</f>
        <v>0</v>
      </c>
      <c r="F16" s="51">
        <f>'6'!F125</f>
        <v>0</v>
      </c>
      <c r="G16" s="51">
        <f>'6'!G125</f>
        <v>0</v>
      </c>
      <c r="H16" s="51">
        <f>'6'!H125</f>
        <v>0</v>
      </c>
      <c r="I16" s="51">
        <f>'6'!I125</f>
        <v>0</v>
      </c>
      <c r="J16" s="51">
        <f>'6'!J125</f>
        <v>0</v>
      </c>
      <c r="K16" s="51">
        <f>'6'!K125</f>
        <v>0</v>
      </c>
    </row>
    <row r="17" spans="1:11" s="35" customFormat="1" x14ac:dyDescent="0.25">
      <c r="B17" s="53" t="s">
        <v>338</v>
      </c>
      <c r="C17" s="53"/>
      <c r="D17" s="54">
        <f>C12+D13+D14+D15-D16</f>
        <v>0</v>
      </c>
      <c r="E17" s="54">
        <f>IF(E11&gt;0,D12+E13+E14+E15-E16, 0)</f>
        <v>0</v>
      </c>
      <c r="F17" s="54">
        <f>IF(F11&gt;0,E12+F13+F14+F15-F16, 0)</f>
        <v>0</v>
      </c>
      <c r="G17" s="54">
        <f>IF(F11&gt;0, F12+G13+G14+G15-G16, IF(E11&gt;0, E12+G13+G14+G15-G16,D12+G13+G14+G15-G16))</f>
        <v>0</v>
      </c>
      <c r="H17" s="54">
        <f t="shared" ref="H17:K17" si="2">G12+H13+H14+H15-H16</f>
        <v>0</v>
      </c>
      <c r="I17" s="54">
        <f t="shared" si="2"/>
        <v>0</v>
      </c>
      <c r="J17" s="54">
        <f t="shared" si="2"/>
        <v>0</v>
      </c>
      <c r="K17" s="54">
        <f t="shared" si="2"/>
        <v>0</v>
      </c>
    </row>
    <row r="18" spans="1:11" s="35" customFormat="1" x14ac:dyDescent="0.25">
      <c r="B18" s="53" t="s">
        <v>466</v>
      </c>
      <c r="C18" s="53"/>
      <c r="D18" s="84" t="str">
        <f>IF(D12-D17=0, "Gerai", "Blogai")</f>
        <v>Gerai</v>
      </c>
      <c r="E18" s="84" t="str">
        <f>IF(E12-E17=0, "Gerai", "Blogai")</f>
        <v>Gerai</v>
      </c>
      <c r="F18" s="84" t="str">
        <f>IF(F12-F17=0, "Gerai", "Blogai")</f>
        <v>Gerai</v>
      </c>
      <c r="G18" s="84" t="str">
        <f t="shared" ref="G18:K18" si="3">IF(G12-G17=0, "Gerai", "Blogai")</f>
        <v>Gerai</v>
      </c>
      <c r="H18" s="84" t="str">
        <f t="shared" si="3"/>
        <v>Gerai</v>
      </c>
      <c r="I18" s="84" t="str">
        <f t="shared" si="3"/>
        <v>Gerai</v>
      </c>
      <c r="J18" s="84" t="str">
        <f t="shared" si="3"/>
        <v>Gerai</v>
      </c>
      <c r="K18" s="84" t="str">
        <f t="shared" si="3"/>
        <v>Gerai</v>
      </c>
    </row>
    <row r="21" spans="1:11" x14ac:dyDescent="0.25">
      <c r="A21" s="35" t="s">
        <v>688</v>
      </c>
    </row>
    <row r="22" spans="1:11" ht="27" customHeight="1" x14ac:dyDescent="0.25">
      <c r="B22" s="1" t="s">
        <v>464</v>
      </c>
      <c r="C22" s="1" t="str">
        <f>'6'!C3</f>
        <v>Užpildykite 1.1.2 punktą</v>
      </c>
      <c r="D22" t="b">
        <f>'6'!D5</f>
        <v>0</v>
      </c>
      <c r="E22" t="b">
        <f>'6'!E5</f>
        <v>0</v>
      </c>
      <c r="F22" t="b">
        <f>'6'!F5</f>
        <v>0</v>
      </c>
      <c r="G22">
        <f>'6'!G5</f>
        <v>1</v>
      </c>
      <c r="H22">
        <f>'6'!H5</f>
        <v>2</v>
      </c>
      <c r="I22">
        <f>'6'!I5</f>
        <v>3</v>
      </c>
      <c r="J22" t="str">
        <f>'6'!J5</f>
        <v>-</v>
      </c>
      <c r="K22" t="str">
        <f>'6'!K5</f>
        <v>-</v>
      </c>
    </row>
    <row r="23" spans="1:11" x14ac:dyDescent="0.25">
      <c r="A23">
        <f>'6'!A7</f>
        <v>0</v>
      </c>
      <c r="B23" s="1" t="str">
        <f>'6'!B7</f>
        <v>TURTAS</v>
      </c>
      <c r="C23">
        <f>'6'!C7</f>
        <v>0</v>
      </c>
      <c r="D23">
        <f>'6'!D7</f>
        <v>0</v>
      </c>
      <c r="E23">
        <f>'6'!E7</f>
        <v>0</v>
      </c>
      <c r="F23">
        <f>'6'!F7</f>
        <v>0</v>
      </c>
      <c r="G23">
        <f>'6'!G7</f>
        <v>0</v>
      </c>
      <c r="H23">
        <f>'6'!H7</f>
        <v>0</v>
      </c>
      <c r="I23">
        <f>'6'!I7</f>
        <v>0</v>
      </c>
      <c r="J23">
        <f>'6'!J7</f>
        <v>0</v>
      </c>
      <c r="K23">
        <f>'6'!K7</f>
        <v>0</v>
      </c>
    </row>
    <row r="24" spans="1:11" ht="27" customHeight="1" x14ac:dyDescent="0.25">
      <c r="A24">
        <f>'6'!A42</f>
        <v>0</v>
      </c>
      <c r="B24" s="1" t="str">
        <f>'6'!B42</f>
        <v>NUOSAVAS KAPITALAS IR ĮSIPAREIGOJIMAI</v>
      </c>
      <c r="C24">
        <f>'6'!C42</f>
        <v>0</v>
      </c>
      <c r="D24">
        <f>'6'!D42</f>
        <v>0</v>
      </c>
      <c r="E24">
        <f>'6'!E42</f>
        <v>0</v>
      </c>
      <c r="F24">
        <f>'6'!F42</f>
        <v>0</v>
      </c>
      <c r="G24">
        <f>'6'!G42</f>
        <v>0</v>
      </c>
      <c r="H24">
        <f>'6'!H42</f>
        <v>0</v>
      </c>
      <c r="I24">
        <f>'6'!I42</f>
        <v>0</v>
      </c>
      <c r="J24">
        <f>'6'!J42</f>
        <v>0</v>
      </c>
      <c r="K24">
        <f>'6'!K42</f>
        <v>0</v>
      </c>
    </row>
    <row r="25" spans="1:11" s="35" customFormat="1" ht="15" customHeight="1" x14ac:dyDescent="0.25">
      <c r="B25" s="53" t="s">
        <v>466</v>
      </c>
      <c r="C25" s="84" t="str">
        <f>IF(C23-C24=0, "Gerai", "Blogai")</f>
        <v>Gerai</v>
      </c>
      <c r="D25" s="84" t="str">
        <f t="shared" ref="D25:K25" si="4">IF(D23-D24=0, "Gerai", "Blogai")</f>
        <v>Gerai</v>
      </c>
      <c r="E25" s="84" t="str">
        <f t="shared" si="4"/>
        <v>Gerai</v>
      </c>
      <c r="F25" s="84" t="str">
        <f t="shared" si="4"/>
        <v>Gerai</v>
      </c>
      <c r="G25" s="84" t="str">
        <f t="shared" si="4"/>
        <v>Gerai</v>
      </c>
      <c r="H25" s="84" t="str">
        <f t="shared" si="4"/>
        <v>Gerai</v>
      </c>
      <c r="I25" s="84" t="str">
        <f t="shared" si="4"/>
        <v>Gerai</v>
      </c>
      <c r="J25" s="84" t="str">
        <f t="shared" si="4"/>
        <v>Gerai</v>
      </c>
      <c r="K25" s="84" t="str">
        <f t="shared" si="4"/>
        <v>Gerai</v>
      </c>
    </row>
    <row r="28" spans="1:11" x14ac:dyDescent="0.25">
      <c r="A28" s="35" t="s">
        <v>689</v>
      </c>
    </row>
    <row r="29" spans="1:11" ht="30" x14ac:dyDescent="0.25">
      <c r="B29" s="1" t="s">
        <v>464</v>
      </c>
      <c r="C29" s="1" t="str">
        <f>'6'!C3</f>
        <v>Užpildykite 1.1.2 punktą</v>
      </c>
      <c r="D29" t="b">
        <f>'6'!D5</f>
        <v>0</v>
      </c>
      <c r="E29" t="b">
        <f>'6'!E5</f>
        <v>0</v>
      </c>
      <c r="F29" t="b">
        <f>'6'!F5</f>
        <v>0</v>
      </c>
      <c r="G29">
        <f>'6'!G5</f>
        <v>1</v>
      </c>
      <c r="H29">
        <f>'6'!H5</f>
        <v>2</v>
      </c>
      <c r="I29">
        <f>'6'!I5</f>
        <v>3</v>
      </c>
      <c r="J29" t="str">
        <f>'6'!J5</f>
        <v>-</v>
      </c>
      <c r="K29" t="str">
        <f>'6'!K5</f>
        <v>-</v>
      </c>
    </row>
    <row r="30" spans="1:11" x14ac:dyDescent="0.25">
      <c r="A30" t="str">
        <f>'6'!A10</f>
        <v>2.</v>
      </c>
      <c r="B30" t="str">
        <f>'6'!B10</f>
        <v>MATERIALUSIS TURTAS</v>
      </c>
      <c r="C30" s="51">
        <f>'6'!C10</f>
        <v>0</v>
      </c>
      <c r="D30">
        <f>'6'!D10</f>
        <v>0</v>
      </c>
      <c r="E30">
        <f>'6'!E10</f>
        <v>0</v>
      </c>
      <c r="F30">
        <f>'6'!F10</f>
        <v>0</v>
      </c>
      <c r="G30">
        <f>'6'!G10</f>
        <v>0</v>
      </c>
      <c r="H30">
        <f>'6'!H10</f>
        <v>0</v>
      </c>
      <c r="I30">
        <f>'6'!I10</f>
        <v>0</v>
      </c>
      <c r="J30">
        <f>'6'!J10</f>
        <v>0</v>
      </c>
      <c r="K30">
        <f>'6'!K10</f>
        <v>0</v>
      </c>
    </row>
    <row r="31" spans="1:11" s="35" customFormat="1" x14ac:dyDescent="0.25">
      <c r="B31" s="53" t="s">
        <v>466</v>
      </c>
      <c r="C31" s="83" t="str">
        <f>IF(C30&gt;0, "Gerai", "Blogai")</f>
        <v>Blogai</v>
      </c>
      <c r="D31" s="83" t="str">
        <f t="shared" ref="D31:K31" si="5">IF(D30&gt;0, "Gerai", "Blogai")</f>
        <v>Blogai</v>
      </c>
      <c r="E31" s="83" t="str">
        <f>IF(E29&gt;0, IF(E30&gt;0, "Gerai", "Blogai"), "")</f>
        <v>Blogai</v>
      </c>
      <c r="F31" s="83" t="str">
        <f>IF(F29&gt;0, IF(F30&gt;0, "Gerai", "Blogai"), "")</f>
        <v>Blogai</v>
      </c>
      <c r="G31" s="83" t="str">
        <f>IF(G30&gt;0, "Gerai", "Blogai")</f>
        <v>Blogai</v>
      </c>
      <c r="H31" s="83" t="str">
        <f t="shared" si="5"/>
        <v>Blogai</v>
      </c>
      <c r="I31" s="83" t="str">
        <f t="shared" si="5"/>
        <v>Blogai</v>
      </c>
      <c r="J31" s="83" t="str">
        <f t="shared" si="5"/>
        <v>Blogai</v>
      </c>
      <c r="K31" s="83" t="str">
        <f t="shared" si="5"/>
        <v>Blogai</v>
      </c>
    </row>
    <row r="34" spans="1:12" x14ac:dyDescent="0.25">
      <c r="A34" s="35" t="s">
        <v>538</v>
      </c>
    </row>
    <row r="35" spans="1:12" ht="42" customHeight="1" x14ac:dyDescent="0.25">
      <c r="A35" s="35"/>
      <c r="C35" s="52" t="str">
        <f>'7'!C3</f>
        <v>Praėję ataskaitiniai metai &lt;...&gt;</v>
      </c>
      <c r="D35" s="52" t="str">
        <f>'7'!D3</f>
        <v>Užpildykite 1.1.2 punktą</v>
      </c>
      <c r="E35" s="52" t="b">
        <f>'7'!E5</f>
        <v>0</v>
      </c>
      <c r="F35" s="52" t="b">
        <f>'7'!F5</f>
        <v>0</v>
      </c>
      <c r="G35" s="52" t="b">
        <f>'7'!G5</f>
        <v>0</v>
      </c>
      <c r="H35" s="52">
        <f>'7'!H5</f>
        <v>1</v>
      </c>
      <c r="I35" s="52">
        <f>'7'!I5</f>
        <v>2</v>
      </c>
      <c r="J35" s="52">
        <f>'7'!J5</f>
        <v>3</v>
      </c>
      <c r="K35" s="52" t="str">
        <f>'7'!K5</f>
        <v>-</v>
      </c>
      <c r="L35" s="52" t="str">
        <f>'7'!L5</f>
        <v>-</v>
      </c>
    </row>
    <row r="36" spans="1:12" ht="16.149999999999999" customHeight="1" x14ac:dyDescent="0.25">
      <c r="A36" t="str">
        <f>'7'!A6</f>
        <v>7.1.</v>
      </c>
      <c r="B36" t="str">
        <f>'7'!B6</f>
        <v>Paskolų padengimo rodiklis</v>
      </c>
      <c r="C36">
        <f>'7'!C6</f>
        <v>0</v>
      </c>
      <c r="D36" t="str">
        <f>'7'!D6</f>
        <v>-</v>
      </c>
      <c r="E36" t="str">
        <f>'7'!E6</f>
        <v>-</v>
      </c>
      <c r="F36" t="str">
        <f>'7'!F6</f>
        <v>-</v>
      </c>
      <c r="G36" t="str">
        <f>'7'!G6</f>
        <v>-</v>
      </c>
      <c r="H36" t="str">
        <f>'7'!H6</f>
        <v>-</v>
      </c>
      <c r="I36" t="str">
        <f>'7'!I6</f>
        <v>-</v>
      </c>
      <c r="J36" t="str">
        <f>'7'!J6</f>
        <v>-</v>
      </c>
      <c r="K36" t="str">
        <f>'7'!K6</f>
        <v>-</v>
      </c>
      <c r="L36" t="str">
        <f>'7'!L6</f>
        <v>-</v>
      </c>
    </row>
    <row r="37" spans="1:12" ht="16.899999999999999" customHeight="1" x14ac:dyDescent="0.25">
      <c r="A37" t="str">
        <f>'7'!A7</f>
        <v>7.2.</v>
      </c>
      <c r="B37" t="str">
        <f>'7'!B7</f>
        <v>Skolos rodiklis</v>
      </c>
      <c r="C37">
        <f>'7'!C7</f>
        <v>0</v>
      </c>
      <c r="D37">
        <f>'7'!D7</f>
        <v>0</v>
      </c>
      <c r="E37">
        <f>'7'!E7</f>
        <v>0</v>
      </c>
      <c r="F37">
        <f>'7'!F7</f>
        <v>0</v>
      </c>
      <c r="G37">
        <f>'7'!G7</f>
        <v>0</v>
      </c>
      <c r="H37">
        <f>'7'!H7</f>
        <v>0</v>
      </c>
      <c r="I37">
        <f>'7'!I7</f>
        <v>0</v>
      </c>
      <c r="J37">
        <f>'7'!J7</f>
        <v>0</v>
      </c>
      <c r="K37">
        <f>'7'!K7</f>
        <v>0</v>
      </c>
      <c r="L37">
        <f>'7'!L7</f>
        <v>0</v>
      </c>
    </row>
    <row r="38" spans="1:12" ht="16.149999999999999" customHeight="1" x14ac:dyDescent="0.25">
      <c r="A38" t="str">
        <f>'7'!A8</f>
        <v>7.3.</v>
      </c>
      <c r="B38" t="str">
        <f>'7'!B8</f>
        <v>Grynasis pelningumas</v>
      </c>
      <c r="C38">
        <f>'7'!C8</f>
        <v>0</v>
      </c>
      <c r="D38">
        <f>'7'!D8</f>
        <v>0</v>
      </c>
      <c r="E38">
        <f>'7'!E8</f>
        <v>0</v>
      </c>
      <c r="F38">
        <f>'7'!F8</f>
        <v>0</v>
      </c>
      <c r="G38">
        <f>'7'!G8</f>
        <v>0</v>
      </c>
      <c r="H38">
        <f>'7'!H8</f>
        <v>0</v>
      </c>
      <c r="I38">
        <f>'7'!I8</f>
        <v>0</v>
      </c>
      <c r="J38">
        <f>'7'!J8</f>
        <v>0</v>
      </c>
      <c r="K38">
        <f>'7'!K8</f>
        <v>0</v>
      </c>
      <c r="L38">
        <f>'7'!L8</f>
        <v>0</v>
      </c>
    </row>
    <row r="39" spans="1:12" s="35" customFormat="1" x14ac:dyDescent="0.25">
      <c r="A39" s="35" t="str">
        <f>'7'!A6</f>
        <v>7.1.</v>
      </c>
      <c r="B39" s="35" t="str">
        <f>'7'!B6</f>
        <v>Paskolų padengimo rodiklis</v>
      </c>
      <c r="C39" s="83" t="str">
        <f>IF(OR(C36&gt;=1.25, C36=0), "Gerai", "Blogai")</f>
        <v>Gerai</v>
      </c>
      <c r="D39" s="83" t="str">
        <f t="shared" ref="D39:L39" si="6">IF(OR(D36&gt;=1.25, D36=0), "Gerai", "Blogai")</f>
        <v>Gerai</v>
      </c>
      <c r="E39" s="83" t="str">
        <f t="shared" si="6"/>
        <v>Gerai</v>
      </c>
      <c r="F39" s="83" t="str">
        <f t="shared" si="6"/>
        <v>Gerai</v>
      </c>
      <c r="G39" s="83" t="str">
        <f t="shared" si="6"/>
        <v>Gerai</v>
      </c>
      <c r="H39" s="83" t="str">
        <f t="shared" si="6"/>
        <v>Gerai</v>
      </c>
      <c r="I39" s="83" t="str">
        <f t="shared" si="6"/>
        <v>Gerai</v>
      </c>
      <c r="J39" s="83" t="str">
        <f t="shared" si="6"/>
        <v>Gerai</v>
      </c>
      <c r="K39" s="83" t="str">
        <f t="shared" si="6"/>
        <v>Gerai</v>
      </c>
      <c r="L39" s="83" t="str">
        <f t="shared" si="6"/>
        <v>Gerai</v>
      </c>
    </row>
    <row r="40" spans="1:12" s="145" customFormat="1" ht="36" x14ac:dyDescent="0.2">
      <c r="A40" s="145" t="s">
        <v>676</v>
      </c>
      <c r="B40" s="145" t="s">
        <v>677</v>
      </c>
      <c r="C40" s="146" t="s">
        <v>483</v>
      </c>
      <c r="D40" s="146" t="s">
        <v>678</v>
      </c>
      <c r="E40" s="146"/>
      <c r="F40" s="146"/>
      <c r="G40" s="146"/>
      <c r="H40" s="146" t="s">
        <v>483</v>
      </c>
      <c r="I40" s="146" t="s">
        <v>483</v>
      </c>
      <c r="J40" s="146" t="s">
        <v>483</v>
      </c>
      <c r="K40" s="146" t="s">
        <v>483</v>
      </c>
      <c r="L40" s="146" t="s">
        <v>483</v>
      </c>
    </row>
    <row r="41" spans="1:12" s="145" customFormat="1" ht="12" x14ac:dyDescent="0.2">
      <c r="A41" s="145" t="s">
        <v>679</v>
      </c>
      <c r="B41" s="145" t="s">
        <v>680</v>
      </c>
      <c r="C41" s="146"/>
      <c r="D41" s="146"/>
      <c r="E41" s="146"/>
      <c r="F41" s="146"/>
      <c r="G41" s="146"/>
      <c r="H41" s="146" t="s">
        <v>483</v>
      </c>
      <c r="I41" s="146" t="s">
        <v>483</v>
      </c>
      <c r="J41" s="146" t="s">
        <v>483</v>
      </c>
      <c r="K41" s="146" t="s">
        <v>483</v>
      </c>
      <c r="L41" s="146" t="s">
        <v>483</v>
      </c>
    </row>
    <row r="42" spans="1:12" s="35" customFormat="1" x14ac:dyDescent="0.25">
      <c r="A42" s="35" t="str">
        <f>'7'!A7</f>
        <v>7.2.</v>
      </c>
      <c r="B42" s="35" t="str">
        <f>'7'!B7</f>
        <v>Skolos rodiklis</v>
      </c>
      <c r="C42" s="83" t="str">
        <f t="shared" ref="C42:L42" si="7">IF(C37&lt;=0.6, "Gerai", "Blogai")</f>
        <v>Gerai</v>
      </c>
      <c r="D42" s="83" t="str">
        <f t="shared" si="7"/>
        <v>Gerai</v>
      </c>
      <c r="E42" s="83" t="str">
        <f t="shared" si="7"/>
        <v>Gerai</v>
      </c>
      <c r="F42" s="83" t="str">
        <f t="shared" si="7"/>
        <v>Gerai</v>
      </c>
      <c r="G42" s="83" t="str">
        <f t="shared" si="7"/>
        <v>Gerai</v>
      </c>
      <c r="H42" s="83" t="str">
        <f t="shared" si="7"/>
        <v>Gerai</v>
      </c>
      <c r="I42" s="83" t="str">
        <f t="shared" si="7"/>
        <v>Gerai</v>
      </c>
      <c r="J42" s="83" t="str">
        <f t="shared" si="7"/>
        <v>Gerai</v>
      </c>
      <c r="K42" s="83" t="str">
        <f t="shared" si="7"/>
        <v>Gerai</v>
      </c>
      <c r="L42" s="83" t="str">
        <f t="shared" si="7"/>
        <v>Gerai</v>
      </c>
    </row>
    <row r="43" spans="1:12" s="145" customFormat="1" ht="36" x14ac:dyDescent="0.2">
      <c r="A43" s="145" t="s">
        <v>682</v>
      </c>
      <c r="B43" s="145" t="s">
        <v>677</v>
      </c>
      <c r="C43" s="146" t="s">
        <v>483</v>
      </c>
      <c r="D43" s="146" t="s">
        <v>678</v>
      </c>
      <c r="E43" s="146"/>
      <c r="F43" s="146"/>
      <c r="G43" s="146"/>
      <c r="H43" s="146" t="s">
        <v>483</v>
      </c>
      <c r="I43" s="146" t="s">
        <v>483</v>
      </c>
      <c r="J43" s="146" t="s">
        <v>483</v>
      </c>
      <c r="K43" s="146" t="s">
        <v>483</v>
      </c>
      <c r="L43" s="146" t="s">
        <v>483</v>
      </c>
    </row>
    <row r="44" spans="1:12" s="145" customFormat="1" ht="60" x14ac:dyDescent="0.2">
      <c r="A44" s="145" t="s">
        <v>683</v>
      </c>
      <c r="B44" s="145" t="s">
        <v>680</v>
      </c>
      <c r="C44" s="146"/>
      <c r="D44" s="146" t="s">
        <v>483</v>
      </c>
      <c r="E44" s="146" t="s">
        <v>681</v>
      </c>
      <c r="F44" s="146"/>
      <c r="G44" s="146"/>
      <c r="H44" s="146" t="s">
        <v>483</v>
      </c>
      <c r="I44" s="146" t="s">
        <v>483</v>
      </c>
      <c r="J44" s="146" t="s">
        <v>483</v>
      </c>
      <c r="K44" s="146" t="s">
        <v>483</v>
      </c>
      <c r="L44" s="146" t="s">
        <v>483</v>
      </c>
    </row>
    <row r="45" spans="1:12" s="35" customFormat="1" x14ac:dyDescent="0.25">
      <c r="A45" s="35" t="str">
        <f>'7'!A8</f>
        <v>7.3.</v>
      </c>
      <c r="B45" s="35" t="str">
        <f>'7'!B8</f>
        <v>Grynasis pelningumas</v>
      </c>
      <c r="C45" s="83" t="str">
        <f t="shared" ref="C45:L45" si="8">IF(C38&gt;=2, "Gerai", "Blogai")</f>
        <v>Blogai</v>
      </c>
      <c r="D45" s="83" t="str">
        <f t="shared" si="8"/>
        <v>Blogai</v>
      </c>
      <c r="E45" s="83" t="str">
        <f t="shared" si="8"/>
        <v>Blogai</v>
      </c>
      <c r="F45" s="83" t="str">
        <f t="shared" si="8"/>
        <v>Blogai</v>
      </c>
      <c r="G45" s="83" t="str">
        <f t="shared" si="8"/>
        <v>Blogai</v>
      </c>
      <c r="H45" s="83" t="str">
        <f t="shared" si="8"/>
        <v>Blogai</v>
      </c>
      <c r="I45" s="83" t="str">
        <f t="shared" si="8"/>
        <v>Blogai</v>
      </c>
      <c r="J45" s="83" t="str">
        <f t="shared" si="8"/>
        <v>Blogai</v>
      </c>
      <c r="K45" s="83" t="str">
        <f t="shared" si="8"/>
        <v>Blogai</v>
      </c>
      <c r="L45" s="83" t="str">
        <f t="shared" si="8"/>
        <v>Blogai</v>
      </c>
    </row>
    <row r="46" spans="1:12" s="145" customFormat="1" ht="36" x14ac:dyDescent="0.2">
      <c r="A46" s="145" t="s">
        <v>684</v>
      </c>
      <c r="B46" s="145" t="s">
        <v>677</v>
      </c>
      <c r="C46" s="146" t="s">
        <v>483</v>
      </c>
      <c r="D46" s="146" t="s">
        <v>678</v>
      </c>
      <c r="E46" s="146"/>
      <c r="F46" s="146"/>
      <c r="G46" s="146"/>
      <c r="H46" s="146" t="s">
        <v>483</v>
      </c>
      <c r="I46" s="146" t="s">
        <v>483</v>
      </c>
      <c r="J46" s="146" t="s">
        <v>483</v>
      </c>
      <c r="K46" s="146" t="s">
        <v>483</v>
      </c>
      <c r="L46" s="146" t="s">
        <v>483</v>
      </c>
    </row>
    <row r="47" spans="1:12" s="145" customFormat="1" ht="12" x14ac:dyDescent="0.2">
      <c r="A47" s="145" t="s">
        <v>685</v>
      </c>
      <c r="B47" s="145" t="s">
        <v>680</v>
      </c>
      <c r="C47" s="146"/>
      <c r="D47" s="146"/>
      <c r="E47" s="146"/>
      <c r="F47" s="146"/>
      <c r="G47" s="146"/>
      <c r="H47" s="146" t="s">
        <v>483</v>
      </c>
      <c r="I47" s="146" t="s">
        <v>483</v>
      </c>
      <c r="J47" s="146" t="s">
        <v>483</v>
      </c>
      <c r="K47" s="146" t="s">
        <v>483</v>
      </c>
      <c r="L47" s="146" t="s">
        <v>483</v>
      </c>
    </row>
  </sheetData>
  <sheetProtection sheet="1" objects="1" scenarios="1"/>
  <conditionalFormatting sqref="F7:K7">
    <cfRule type="cellIs" dxfId="16" priority="16" operator="equal">
      <formula>"Blogai"</formula>
    </cfRule>
    <cfRule type="cellIs" dxfId="15" priority="17" operator="equal">
      <formula>"Gerai"</formula>
    </cfRule>
  </conditionalFormatting>
  <conditionalFormatting sqref="F18:K18">
    <cfRule type="cellIs" dxfId="14" priority="14" operator="equal">
      <formula>"Blogai"</formula>
    </cfRule>
    <cfRule type="cellIs" dxfId="13" priority="15" operator="equal">
      <formula>"Gerai"</formula>
    </cfRule>
  </conditionalFormatting>
  <conditionalFormatting sqref="A1:XFD39 A42:XFD42 A45:XFD45 A48:XFD1048576">
    <cfRule type="cellIs" dxfId="12" priority="12" operator="equal">
      <formula>"Blogai"</formula>
    </cfRule>
    <cfRule type="cellIs" dxfId="11" priority="13" operator="equal">
      <formula>"Gerai"</formula>
    </cfRule>
  </conditionalFormatting>
  <conditionalFormatting sqref="A34:K38 B36:L38 D35:L38">
    <cfRule type="cellIs" dxfId="10" priority="11" operator="equal">
      <formula>"Blogai"</formula>
    </cfRule>
  </conditionalFormatting>
  <conditionalFormatting sqref="D7:E7">
    <cfRule type="cellIs" dxfId="9" priority="9" operator="equal">
      <formula>"Blogai"</formula>
    </cfRule>
    <cfRule type="cellIs" dxfId="8" priority="10" operator="equal">
      <formula>"Gerai"</formula>
    </cfRule>
  </conditionalFormatting>
  <conditionalFormatting sqref="D18:E18">
    <cfRule type="cellIs" dxfId="7" priority="7" operator="equal">
      <formula>"Blogai"</formula>
    </cfRule>
    <cfRule type="cellIs" dxfId="6" priority="8" operator="equal">
      <formula>"Gerai"</formula>
    </cfRule>
  </conditionalFormatting>
  <conditionalFormatting sqref="A40:XFD41">
    <cfRule type="cellIs" dxfId="5" priority="5" operator="equal">
      <formula>"Blogai"</formula>
    </cfRule>
    <cfRule type="cellIs" dxfId="4" priority="6" operator="equal">
      <formula>"Gerai"</formula>
    </cfRule>
  </conditionalFormatting>
  <conditionalFormatting sqref="A43:XFD44">
    <cfRule type="cellIs" dxfId="3" priority="3" operator="equal">
      <formula>"Blogai"</formula>
    </cfRule>
    <cfRule type="cellIs" dxfId="2" priority="4" operator="equal">
      <formula>"Gerai"</formula>
    </cfRule>
  </conditionalFormatting>
  <conditionalFormatting sqref="A46:XFD47">
    <cfRule type="cellIs" dxfId="1" priority="1" operator="equal">
      <formula>"Blogai"</formula>
    </cfRule>
    <cfRule type="cellIs" dxfId="0" priority="2" operator="equal">
      <formula>"Gerai"</formula>
    </cfRule>
  </conditionalFormatting>
  <printOptions horizontalCentered="1"/>
  <pageMargins left="1.1811023622047245" right="0.39370078740157483"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workbookViewId="0"/>
  </sheetViews>
  <sheetFormatPr defaultRowHeight="15" x14ac:dyDescent="0.25"/>
  <sheetData>
    <row r="1" spans="1:1" s="35" customFormat="1" x14ac:dyDescent="0.25">
      <c r="A1" s="35" t="s">
        <v>5</v>
      </c>
    </row>
    <row r="2" spans="1:1" s="35" customFormat="1" x14ac:dyDescent="0.25">
      <c r="A2" t="s">
        <v>356</v>
      </c>
    </row>
    <row r="3" spans="1:1" x14ac:dyDescent="0.25">
      <c r="A3" t="s">
        <v>342</v>
      </c>
    </row>
    <row r="4" spans="1:1" x14ac:dyDescent="0.25">
      <c r="A4" t="s">
        <v>344</v>
      </c>
    </row>
    <row r="5" spans="1:1" x14ac:dyDescent="0.25">
      <c r="A5" t="s">
        <v>341</v>
      </c>
    </row>
    <row r="7" spans="1:1" x14ac:dyDescent="0.25">
      <c r="A7" s="35" t="s">
        <v>7</v>
      </c>
    </row>
    <row r="8" spans="1:1" x14ac:dyDescent="0.25">
      <c r="A8" t="s">
        <v>356</v>
      </c>
    </row>
    <row r="9" spans="1:1" x14ac:dyDescent="0.25">
      <c r="A9" t="s">
        <v>345</v>
      </c>
    </row>
    <row r="10" spans="1:1" x14ac:dyDescent="0.25">
      <c r="A10" t="s">
        <v>346</v>
      </c>
    </row>
    <row r="12" spans="1:1" x14ac:dyDescent="0.25">
      <c r="A12" s="35" t="s">
        <v>9</v>
      </c>
    </row>
    <row r="13" spans="1:1" x14ac:dyDescent="0.25">
      <c r="A13" t="s">
        <v>356</v>
      </c>
    </row>
    <row r="14" spans="1:1" x14ac:dyDescent="0.25">
      <c r="A14" t="s">
        <v>343</v>
      </c>
    </row>
    <row r="15" spans="1:1" x14ac:dyDescent="0.25">
      <c r="A15" t="s">
        <v>381</v>
      </c>
    </row>
    <row r="17" spans="1:2" s="35" customFormat="1" x14ac:dyDescent="0.25">
      <c r="A17" s="35" t="s">
        <v>347</v>
      </c>
    </row>
    <row r="18" spans="1:2" x14ac:dyDescent="0.25">
      <c r="A18" t="s">
        <v>356</v>
      </c>
    </row>
    <row r="19" spans="1:2" ht="14.45" customHeight="1" x14ac:dyDescent="0.25">
      <c r="A19" t="s">
        <v>348</v>
      </c>
    </row>
    <row r="20" spans="1:2" ht="14.45" customHeight="1" x14ac:dyDescent="0.25">
      <c r="A20" t="s">
        <v>349</v>
      </c>
    </row>
    <row r="21" spans="1:2" ht="14.45" customHeight="1" x14ac:dyDescent="0.25">
      <c r="A21" t="s">
        <v>350</v>
      </c>
    </row>
    <row r="23" spans="1:2" x14ac:dyDescent="0.25">
      <c r="A23" s="35" t="s">
        <v>34</v>
      </c>
    </row>
    <row r="24" spans="1:2" x14ac:dyDescent="0.25">
      <c r="A24" t="s">
        <v>356</v>
      </c>
    </row>
    <row r="25" spans="1:2" s="35" customFormat="1" ht="14.45" customHeight="1" x14ac:dyDescent="0.25">
      <c r="A25" t="s">
        <v>359</v>
      </c>
    </row>
    <row r="26" spans="1:2" s="35" customFormat="1" ht="14.45" customHeight="1" x14ac:dyDescent="0.25">
      <c r="A26" t="s">
        <v>360</v>
      </c>
    </row>
    <row r="27" spans="1:2" s="35" customFormat="1" ht="14.45" customHeight="1" x14ac:dyDescent="0.25">
      <c r="A27" t="s">
        <v>361</v>
      </c>
    </row>
    <row r="28" spans="1:2" s="35" customFormat="1" ht="14.45" customHeight="1" x14ac:dyDescent="0.25">
      <c r="A28" t="s">
        <v>362</v>
      </c>
    </row>
    <row r="29" spans="1:2" s="35" customFormat="1" ht="14.45" customHeight="1" x14ac:dyDescent="0.25">
      <c r="A29" t="s">
        <v>363</v>
      </c>
    </row>
    <row r="30" spans="1:2" s="35" customFormat="1" ht="14.45" customHeight="1" x14ac:dyDescent="0.25">
      <c r="A30" t="s">
        <v>364</v>
      </c>
    </row>
    <row r="31" spans="1:2" s="35" customFormat="1" ht="14.45" customHeight="1" x14ac:dyDescent="0.25">
      <c r="A31" t="s">
        <v>357</v>
      </c>
    </row>
    <row r="32" spans="1:2" x14ac:dyDescent="0.25">
      <c r="A32" s="58"/>
      <c r="B32" s="58"/>
    </row>
    <row r="33" spans="1:1" s="35" customFormat="1" x14ac:dyDescent="0.25">
      <c r="A33" s="35" t="s">
        <v>38</v>
      </c>
    </row>
    <row r="34" spans="1:1" s="35" customFormat="1" x14ac:dyDescent="0.25">
      <c r="A34" t="s">
        <v>356</v>
      </c>
    </row>
    <row r="35" spans="1:1" ht="14.45" customHeight="1" x14ac:dyDescent="0.25">
      <c r="A35" t="s">
        <v>365</v>
      </c>
    </row>
    <row r="36" spans="1:1" ht="14.45" customHeight="1" x14ac:dyDescent="0.25">
      <c r="A36" t="s">
        <v>366</v>
      </c>
    </row>
    <row r="37" spans="1:1" ht="14.45" customHeight="1" x14ac:dyDescent="0.25">
      <c r="A37" t="s">
        <v>367</v>
      </c>
    </row>
    <row r="38" spans="1:1" ht="14.45" customHeight="1" x14ac:dyDescent="0.25">
      <c r="A38" t="s">
        <v>368</v>
      </c>
    </row>
    <row r="39" spans="1:1" ht="14.45" customHeight="1" x14ac:dyDescent="0.25">
      <c r="A39" t="s">
        <v>369</v>
      </c>
    </row>
    <row r="40" spans="1:1" ht="14.45" customHeight="1" x14ac:dyDescent="0.25">
      <c r="A40" t="s">
        <v>358</v>
      </c>
    </row>
    <row r="42" spans="1:1" s="35" customFormat="1" x14ac:dyDescent="0.25">
      <c r="A42" s="35" t="s">
        <v>40</v>
      </c>
    </row>
    <row r="43" spans="1:1" x14ac:dyDescent="0.25">
      <c r="A43" t="s">
        <v>356</v>
      </c>
    </row>
    <row r="44" spans="1:1" ht="14.45" customHeight="1" x14ac:dyDescent="0.25">
      <c r="A44" t="s">
        <v>370</v>
      </c>
    </row>
    <row r="45" spans="1:1" ht="14.45" customHeight="1" x14ac:dyDescent="0.25">
      <c r="A45" t="s">
        <v>371</v>
      </c>
    </row>
    <row r="47" spans="1:1" s="35" customFormat="1" x14ac:dyDescent="0.25">
      <c r="A47" s="35" t="s">
        <v>353</v>
      </c>
    </row>
    <row r="48" spans="1:1" x14ac:dyDescent="0.25">
      <c r="A48" t="s">
        <v>356</v>
      </c>
    </row>
    <row r="49" spans="1:1" ht="14.45" customHeight="1" x14ac:dyDescent="0.25">
      <c r="A49" t="s">
        <v>372</v>
      </c>
    </row>
    <row r="50" spans="1:1" ht="14.45" customHeight="1" x14ac:dyDescent="0.25">
      <c r="A50" t="s">
        <v>373</v>
      </c>
    </row>
    <row r="51" spans="1:1" ht="14.45" customHeight="1" x14ac:dyDescent="0.25">
      <c r="A51" t="s">
        <v>374</v>
      </c>
    </row>
    <row r="54" spans="1:1" s="35" customFormat="1" x14ac:dyDescent="0.25">
      <c r="A54" s="35" t="s">
        <v>354</v>
      </c>
    </row>
    <row r="55" spans="1:1" x14ac:dyDescent="0.25">
      <c r="A55" t="s">
        <v>356</v>
      </c>
    </row>
    <row r="56" spans="1:1" ht="14.45" customHeight="1" x14ac:dyDescent="0.25">
      <c r="A56" t="s">
        <v>375</v>
      </c>
    </row>
    <row r="57" spans="1:1" ht="14.45" customHeight="1" x14ac:dyDescent="0.25">
      <c r="A57" t="s">
        <v>376</v>
      </c>
    </row>
    <row r="60" spans="1:1" s="35" customFormat="1" x14ac:dyDescent="0.25">
      <c r="A60" s="35" t="s">
        <v>355</v>
      </c>
    </row>
    <row r="61" spans="1:1" x14ac:dyDescent="0.25">
      <c r="A61" t="s">
        <v>356</v>
      </c>
    </row>
    <row r="62" spans="1:1" ht="14.45" customHeight="1" x14ac:dyDescent="0.25">
      <c r="A62" t="s">
        <v>377</v>
      </c>
    </row>
    <row r="63" spans="1:1" ht="14.45" customHeight="1" x14ac:dyDescent="0.25">
      <c r="A63" t="s">
        <v>378</v>
      </c>
    </row>
    <row r="65" spans="1:1" s="35" customFormat="1" x14ac:dyDescent="0.25">
      <c r="A65" s="35" t="s">
        <v>43</v>
      </c>
    </row>
    <row r="66" spans="1:1" x14ac:dyDescent="0.25">
      <c r="A66" t="s">
        <v>356</v>
      </c>
    </row>
    <row r="67" spans="1:1" ht="14.45" customHeight="1" x14ac:dyDescent="0.25">
      <c r="A67" t="s">
        <v>379</v>
      </c>
    </row>
    <row r="68" spans="1:1" ht="14.45" customHeight="1" x14ac:dyDescent="0.25">
      <c r="A68" t="s">
        <v>380</v>
      </c>
    </row>
    <row r="70" spans="1:1" s="35" customFormat="1" x14ac:dyDescent="0.25">
      <c r="A70" s="35" t="s">
        <v>90</v>
      </c>
    </row>
    <row r="71" spans="1:1" x14ac:dyDescent="0.25">
      <c r="A71" t="s">
        <v>356</v>
      </c>
    </row>
    <row r="72" spans="1:1" x14ac:dyDescent="0.25">
      <c r="A72" t="s">
        <v>382</v>
      </c>
    </row>
    <row r="73" spans="1:1" x14ac:dyDescent="0.25">
      <c r="A73" t="s">
        <v>383</v>
      </c>
    </row>
    <row r="74" spans="1:1" x14ac:dyDescent="0.25">
      <c r="A74" t="s">
        <v>384</v>
      </c>
    </row>
  </sheetData>
  <sheetProtection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as" ma:contentTypeID="0x010100CE55E30A3F19C444B23AF4B32FBF7BB4" ma:contentTypeVersion="4" ma:contentTypeDescription="Kurkite naują dokumentą." ma:contentTypeScope="" ma:versionID="9d96c2be336d367e64ab80bf5adfb76c">
  <xsd:schema xmlns:xsd="http://www.w3.org/2001/XMLSchema" xmlns:xs="http://www.w3.org/2001/XMLSchema" xmlns:p="http://schemas.microsoft.com/office/2006/metadata/properties" xmlns:ns2="2da0c07a-ec76-4419-ac6d-51bfe4afe98c" targetNamespace="http://schemas.microsoft.com/office/2006/metadata/properties" ma:root="true" ma:fieldsID="a3fac11ec87dc6fbd6255e902708885a" ns2:_="">
    <xsd:import namespace="2da0c07a-ec76-4419-ac6d-51bfe4afe98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0c07a-ec76-4419-ac6d-51bfe4afe98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F82C85-B904-42C0-A52B-CD1168F7896C}">
  <ds:schemaRefs>
    <ds:schemaRef ds:uri="http://schemas.microsoft.com/sharepoint/v3/contenttype/forms"/>
  </ds:schemaRefs>
</ds:datastoreItem>
</file>

<file path=customXml/itemProps2.xml><?xml version="1.0" encoding="utf-8"?>
<ds:datastoreItem xmlns:ds="http://schemas.openxmlformats.org/officeDocument/2006/customXml" ds:itemID="{02888EE3-37C8-4DEF-ABF3-3520C04839DC}">
  <ds:schemaRefs>
    <ds:schemaRef ds:uri="http://schemas.microsoft.com/office/infopath/2007/PartnerControls"/>
    <ds:schemaRef ds:uri="http://purl.org/dc/dcmitype/"/>
    <ds:schemaRef ds:uri="http://schemas.microsoft.com/office/2006/metadata/properties"/>
    <ds:schemaRef ds:uri="http://purl.org/dc/elements/1.1/"/>
    <ds:schemaRef ds:uri="http://purl.org/dc/terms/"/>
    <ds:schemaRef ds:uri="2da0c07a-ec76-4419-ac6d-51bfe4afe98c"/>
    <ds:schemaRef ds:uri="http://schemas.microsoft.com/office/2006/documentManagement/types"/>
    <ds:schemaRef ds:uri="http://www.w3.org/XML/1998/namespace"/>
    <ds:schemaRef ds:uri="http://schemas.openxmlformats.org/package/2006/metadata/core-properties"/>
  </ds:schemaRefs>
</ds:datastoreItem>
</file>

<file path=customXml/itemProps3.xml><?xml version="1.0" encoding="utf-8"?>
<ds:datastoreItem xmlns:ds="http://schemas.openxmlformats.org/officeDocument/2006/customXml" ds:itemID="{79403403-C079-4F05-A29D-CA596DE97D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0c07a-ec76-4419-ac6d-51bfe4afe9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9</vt:i4>
      </vt:variant>
      <vt:variant>
        <vt:lpstr>Įvardinti diapazonai</vt:lpstr>
      </vt:variant>
      <vt:variant>
        <vt:i4>3</vt:i4>
      </vt:variant>
    </vt:vector>
  </HeadingPairs>
  <TitlesOfParts>
    <vt:vector size="12" baseType="lpstr">
      <vt:lpstr>1</vt:lpstr>
      <vt:lpstr>2</vt:lpstr>
      <vt:lpstr>3</vt:lpstr>
      <vt:lpstr>4</vt:lpstr>
      <vt:lpstr>5</vt:lpstr>
      <vt:lpstr>6</vt:lpstr>
      <vt:lpstr>7</vt:lpstr>
      <vt:lpstr>Kontrolė</vt:lpstr>
      <vt:lpstr>Konstantos</vt:lpstr>
      <vt:lpstr>'4'!Print_Titles</vt:lpstr>
      <vt:lpstr>'5'!Print_Titles</vt:lpstr>
      <vt:lpstr>'6'!Print_Titles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vvg</dc:creator>
  <cp:lastModifiedBy>PC</cp:lastModifiedBy>
  <cp:lastPrinted>2019-02-06T11:42:17Z</cp:lastPrinted>
  <dcterms:created xsi:type="dcterms:W3CDTF">2018-11-26T07:22:36Z</dcterms:created>
  <dcterms:modified xsi:type="dcterms:W3CDTF">2019-03-15T13:05:59Z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0x010100CE55E30A3F19C444B23AF4B32FBF7BB4</vt:lpwstr>
  </property>
  <property fmtid="{D5CDD505-2E9C-101B-9397-08002B2CF9AE}" pid="3" name="WorkbookGuid">
    <vt:lpwstr>4b4eeae8-7d44-4974-bf54-6d91f7937731</vt:lpwstr>
  </property>
</Properties>
</file>